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app\Desktop\"/>
    </mc:Choice>
  </mc:AlternateContent>
  <xr:revisionPtr revIDLastSave="0" documentId="8_{17D080C6-05CD-4551-AC86-BF1C8C485235}" xr6:coauthVersionLast="37" xr6:coauthVersionMax="37" xr10:uidLastSave="{00000000-0000-0000-0000-000000000000}"/>
  <bookViews>
    <workbookView xWindow="0" yWindow="0" windowWidth="19200" windowHeight="11385"/>
  </bookViews>
  <sheets>
    <sheet name="Sheet1" sheetId="1" r:id="rId1"/>
  </sheets>
  <definedNames>
    <definedName name="_xlnm.Print_Area" localSheetId="0">Sheet1!$A$1:$X$129</definedName>
  </definedNames>
  <calcPr calcId="162913" fullCalcOnLoad="1"/>
</workbook>
</file>

<file path=xl/calcChain.xml><?xml version="1.0" encoding="utf-8"?>
<calcChain xmlns="http://schemas.openxmlformats.org/spreadsheetml/2006/main">
  <c r="X125" i="1" l="1"/>
  <c r="W125" i="1"/>
  <c r="W124" i="1"/>
  <c r="X124" i="1" s="1"/>
  <c r="X121" i="1"/>
  <c r="W121" i="1"/>
  <c r="W120" i="1"/>
  <c r="X120" i="1" s="1"/>
  <c r="X119" i="1"/>
  <c r="W119" i="1"/>
  <c r="W118" i="1"/>
  <c r="X118" i="1" s="1"/>
  <c r="X117" i="1"/>
  <c r="W117" i="1"/>
  <c r="W116" i="1"/>
  <c r="X116" i="1" s="1"/>
  <c r="X112" i="1"/>
  <c r="W112" i="1"/>
  <c r="W109" i="1"/>
  <c r="X109" i="1" s="1"/>
  <c r="X106" i="1"/>
  <c r="W106" i="1"/>
  <c r="W103" i="1"/>
  <c r="X103" i="1" s="1"/>
  <c r="X100" i="1"/>
  <c r="W100" i="1"/>
  <c r="W97" i="1"/>
  <c r="X97" i="1" s="1"/>
  <c r="X94" i="1"/>
  <c r="W94" i="1"/>
  <c r="W91" i="1"/>
  <c r="X91" i="1" s="1"/>
  <c r="X88" i="1"/>
  <c r="W88" i="1"/>
  <c r="W85" i="1"/>
  <c r="X85" i="1" s="1"/>
  <c r="X82" i="1"/>
  <c r="X81" i="1"/>
  <c r="W78" i="1"/>
  <c r="X78" i="1" s="1"/>
  <c r="X75" i="1"/>
  <c r="W75" i="1"/>
  <c r="W72" i="1"/>
  <c r="X72" i="1" s="1"/>
  <c r="X69" i="1"/>
  <c r="W69" i="1"/>
  <c r="W66" i="1"/>
  <c r="X66" i="1" s="1"/>
  <c r="X65" i="1"/>
  <c r="W65" i="1"/>
  <c r="W64" i="1"/>
  <c r="X64" i="1" s="1"/>
  <c r="X61" i="1"/>
  <c r="W61" i="1"/>
  <c r="W60" i="1"/>
  <c r="X60" i="1" s="1"/>
  <c r="X59" i="1"/>
  <c r="W59" i="1"/>
  <c r="W58" i="1"/>
  <c r="X58" i="1" s="1"/>
  <c r="X55" i="1"/>
  <c r="W55" i="1"/>
  <c r="W54" i="1"/>
  <c r="X54" i="1" s="1"/>
  <c r="X53" i="1"/>
  <c r="W53" i="1"/>
  <c r="W52" i="1"/>
  <c r="X52" i="1" s="1"/>
  <c r="X49" i="1"/>
  <c r="W49" i="1"/>
  <c r="W48" i="1"/>
  <c r="X48" i="1" s="1"/>
  <c r="X47" i="1"/>
  <c r="W47" i="1"/>
  <c r="W46" i="1"/>
  <c r="X46" i="1" s="1"/>
  <c r="X43" i="1"/>
  <c r="W43" i="1"/>
  <c r="W42" i="1"/>
  <c r="X42" i="1" s="1"/>
  <c r="X41" i="1"/>
  <c r="W41" i="1"/>
  <c r="W40" i="1"/>
  <c r="X40" i="1" s="1"/>
  <c r="X37" i="1"/>
  <c r="W37" i="1"/>
  <c r="W36" i="1"/>
  <c r="X36" i="1" s="1"/>
  <c r="X35" i="1"/>
  <c r="W35" i="1"/>
  <c r="W34" i="1"/>
  <c r="X34" i="1" s="1"/>
  <c r="X31" i="1"/>
  <c r="W31" i="1"/>
  <c r="W30" i="1"/>
  <c r="X30" i="1" s="1"/>
  <c r="X29" i="1"/>
  <c r="W29" i="1"/>
  <c r="W28" i="1"/>
  <c r="X28" i="1" s="1"/>
  <c r="X25" i="1"/>
  <c r="W25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W7" i="1"/>
  <c r="X7" i="1" s="1"/>
  <c r="X6" i="1"/>
</calcChain>
</file>

<file path=xl/sharedStrings.xml><?xml version="1.0" encoding="utf-8"?>
<sst xmlns="http://schemas.openxmlformats.org/spreadsheetml/2006/main" count="331" uniqueCount="110">
  <si>
    <t>General and Special Election November 8, 2016</t>
  </si>
  <si>
    <t>CANDIDATES</t>
  </si>
  <si>
    <t>EARLY</t>
  </si>
  <si>
    <t>PROV &amp; RES</t>
  </si>
  <si>
    <t xml:space="preserve"> TOTALS</t>
  </si>
  <si>
    <t>XXXXXXXXXXXXX</t>
  </si>
  <si>
    <t>XXXXXXXXXX</t>
  </si>
  <si>
    <t>XXXX</t>
  </si>
  <si>
    <t>XXXXXXX</t>
  </si>
  <si>
    <t>PRES.</t>
  </si>
  <si>
    <t>TRUMP/PENCE</t>
  </si>
  <si>
    <t>CLINTON/KAINE</t>
  </si>
  <si>
    <t>JOHNSON/WELD</t>
  </si>
  <si>
    <t>STEIN/BARAKA</t>
  </si>
  <si>
    <t>CASTLE/BRADLEY</t>
  </si>
  <si>
    <t>CUBBLER/RODRIGUEZ</t>
  </si>
  <si>
    <t>FOX/KUSHNER</t>
  </si>
  <si>
    <t>HOEFLING/SCHULIN</t>
  </si>
  <si>
    <t>KOTLIKOFF/LEAMER</t>
  </si>
  <si>
    <t>LEE/ERSKINE</t>
  </si>
  <si>
    <t>MATUREN/MUNOZ</t>
  </si>
  <si>
    <t>MCMULLIN/JOHNSON</t>
  </si>
  <si>
    <t>MOOREHEAD/LILLY</t>
  </si>
  <si>
    <t>MORROW/SANDERS</t>
  </si>
  <si>
    <t>SOLTYSIK/WALKER</t>
  </si>
  <si>
    <t>STEFFES/CASE</t>
  </si>
  <si>
    <t>VALDIVIA/BARRIERE</t>
  </si>
  <si>
    <t>XXXXXXXXXXXXXXX</t>
  </si>
  <si>
    <t>XXXXXXXXXXXXXXXXXXXXXXXXXXXXXXXXXXXXXXXXXXXXXXXXXXXXXXXXXXXXXXXXXXXXXXXXXXXXXXXXXXXXXXXXXXXXXXXXXXXXXXXXXXXXXXXXXXXXXXXXXXX</t>
  </si>
  <si>
    <t>US. REP DIST 8</t>
  </si>
  <si>
    <t>XXXXXXXXXXXXXXXXXXXXXXXXXXXXXXXXXXXXXXXXXXXXXXXXXXXXXXXXXXXXXXXXXXXXXXXXXXXXXXXXXXXXXXXXXXXXXXXXXXXXXXXXXXXXXXXXXXXXXXXXXXXXXXXXX</t>
  </si>
  <si>
    <t>KEVIN BRADY</t>
  </si>
  <si>
    <t>RAIL RD COM.</t>
  </si>
  <si>
    <t>WAYNE CHRISTIAN</t>
  </si>
  <si>
    <t>GRADY YARBROUGH</t>
  </si>
  <si>
    <t>MARK MILLER</t>
  </si>
  <si>
    <t>MARTINA SALINAS</t>
  </si>
  <si>
    <t>XXXXXXXXXXXXXXXXXXXXXXXXXXXXXXXXXXXXXXXXXXXXXXXXXXXXXXXXXXXXXXXXXXXXXXXXXXXXXXXXXXXXXXXXXXXXXXXXXXXXXXXXXXXXXXXXXX</t>
  </si>
  <si>
    <t>JUSTICE SC 3</t>
  </si>
  <si>
    <t>D. LEHRMANN</t>
  </si>
  <si>
    <t>M. WESTERGREN</t>
  </si>
  <si>
    <t>K. GLASS</t>
  </si>
  <si>
    <t>R. MUNOZ</t>
  </si>
  <si>
    <t>XXXXXXXXXXXXXXXX</t>
  </si>
  <si>
    <t>JUSTICE SC 5</t>
  </si>
  <si>
    <t>P. GREEN</t>
  </si>
  <si>
    <t>D. GARZA</t>
  </si>
  <si>
    <t>T. OXFORD</t>
  </si>
  <si>
    <t>C. WATERBURY</t>
  </si>
  <si>
    <t>JUSTICE SC 9</t>
  </si>
  <si>
    <t>E. GUZMAN</t>
  </si>
  <si>
    <t>S. ROBINSON</t>
  </si>
  <si>
    <t>D. FULTON</t>
  </si>
  <si>
    <t>J. CHISHOLM</t>
  </si>
  <si>
    <t>JUDGE C OF APP 2</t>
  </si>
  <si>
    <t>M. KEEL</t>
  </si>
  <si>
    <t>L. MEYERS</t>
  </si>
  <si>
    <t>M. ASH</t>
  </si>
  <si>
    <t>A. REPOSA</t>
  </si>
  <si>
    <t>JUDGE COFC APP5</t>
  </si>
  <si>
    <t>S. WALKER</t>
  </si>
  <si>
    <t>B. JOHNSON</t>
  </si>
  <si>
    <t>W. STRANGE, III</t>
  </si>
  <si>
    <t>J. SANDERS-CASTRO</t>
  </si>
  <si>
    <t>JUDGE COFC APP6</t>
  </si>
  <si>
    <t>M. KEASLER</t>
  </si>
  <si>
    <t>R. BURNS</t>
  </si>
  <si>
    <t>M. BENNETT</t>
  </si>
  <si>
    <t>SB OF ED DIST 8</t>
  </si>
  <si>
    <t>B. CARGILL</t>
  </si>
  <si>
    <t>STATE REP DIST 57</t>
  </si>
  <si>
    <t>TRENT ASHBY</t>
  </si>
  <si>
    <t>12TH C OF APP2</t>
  </si>
  <si>
    <t>BRIAN HOYLE</t>
  </si>
  <si>
    <t>12TH C OF APP3</t>
  </si>
  <si>
    <t>GREG NEELEY</t>
  </si>
  <si>
    <t>DIS JUD 411TH J D</t>
  </si>
  <si>
    <t>KAYCEE JONES</t>
  </si>
  <si>
    <t>JOHN WELLS</t>
  </si>
  <si>
    <t>DIS ATT 258TH J D</t>
  </si>
  <si>
    <t>BENNIE SCHIRO</t>
  </si>
  <si>
    <t>COUNTY ATT</t>
  </si>
  <si>
    <t>JOE BELL</t>
  </si>
  <si>
    <t>SHERIFF</t>
  </si>
  <si>
    <t>W. WALLACE</t>
  </si>
  <si>
    <t>TAX ASSESSOR</t>
  </si>
  <si>
    <t>L. WARREN</t>
  </si>
  <si>
    <t>CO. COMM PCT 1</t>
  </si>
  <si>
    <t>G. WORSHAM</t>
  </si>
  <si>
    <t>C. COMM PCT 3</t>
  </si>
  <si>
    <t>NEAL SMITH</t>
  </si>
  <si>
    <t>CONST.PCT 1</t>
  </si>
  <si>
    <t>TOMMY PARK</t>
  </si>
  <si>
    <t>CONST. PCT2</t>
  </si>
  <si>
    <t>MARK COLE</t>
  </si>
  <si>
    <t>CONST. PCT 3</t>
  </si>
  <si>
    <t>CARL CASEY</t>
  </si>
  <si>
    <t>CONST. PCT4</t>
  </si>
  <si>
    <t>REGGIE OLIVE</t>
  </si>
  <si>
    <t>APPLE SPRING</t>
  </si>
  <si>
    <t>SCHOOL BOARD</t>
  </si>
  <si>
    <t>M. AYCOCK</t>
  </si>
  <si>
    <t>M. BAIRD</t>
  </si>
  <si>
    <t>K. CAMPBELL</t>
  </si>
  <si>
    <t>K. HOLLINS</t>
  </si>
  <si>
    <t>R. LANKFORD</t>
  </si>
  <si>
    <t>D. HILDEBRAND</t>
  </si>
  <si>
    <t>TRINITY ISD BOND</t>
  </si>
  <si>
    <t>FOR</t>
  </si>
  <si>
    <t>AGAINST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</si>
</sst>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;[Red]&quot;-&quot;[$$-409]#,##0.00"/>
  </numFmts>
  <fonts count="27">
    <font>
      <sz val="11"/>
      <color rgb="FF000000"/>
      <name val="Arial1"/>
    </font>
    <font>
      <sz val="11"/>
      <color rgb="FF000000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i/>
      <sz val="16"/>
      <color rgb="FF000000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rgb="FF000000"/>
      <name val="Arial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9"/>
      <color rgb="FF000000"/>
      <name val="Arial1"/>
    </font>
    <font>
      <b/>
      <sz val="11"/>
      <color rgb="FF000000"/>
      <name val="Arial1"/>
    </font>
    <font>
      <b/>
      <sz val="9"/>
      <color rgb="FF000000"/>
      <name val="Arial2"/>
    </font>
    <font>
      <sz val="10"/>
      <color rgb="FF000000"/>
      <name val="Arial2"/>
    </font>
    <font>
      <b/>
      <sz val="18"/>
      <color rgb="FF000000"/>
      <name val="Arial1"/>
    </font>
    <font>
      <b/>
      <sz val="10"/>
      <color rgb="FF000000"/>
      <name val="Arial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46">
    <xf numFmtId="0" fontId="0" fillId="0" borderId="0"/>
    <xf numFmtId="0" fontId="18" fillId="0" borderId="0" applyNumberFormat="0" applyBorder="0" applyProtection="0"/>
    <xf numFmtId="0" fontId="10" fillId="0" borderId="3" applyNumberFormat="0" applyProtection="0"/>
    <xf numFmtId="0" fontId="11" fillId="0" borderId="4" applyNumberFormat="0" applyProtection="0"/>
    <xf numFmtId="0" fontId="12" fillId="0" borderId="5" applyNumberFormat="0" applyProtection="0"/>
    <xf numFmtId="0" fontId="12" fillId="0" borderId="0" applyNumberFormat="0" applyBorder="0" applyProtection="0"/>
    <xf numFmtId="0" fontId="8" fillId="4" borderId="0" applyNumberFormat="0" applyBorder="0" applyProtection="0"/>
    <xf numFmtId="0" fontId="4" fillId="3" borderId="0" applyNumberFormat="0" applyBorder="0" applyProtection="0"/>
    <xf numFmtId="0" fontId="15" fillId="22" borderId="0" applyNumberFormat="0" applyBorder="0" applyProtection="0"/>
    <xf numFmtId="0" fontId="13" fillId="7" borderId="1" applyNumberFormat="0" applyProtection="0"/>
    <xf numFmtId="0" fontId="16" fillId="20" borderId="8" applyNumberFormat="0" applyProtection="0"/>
    <xf numFmtId="0" fontId="5" fillId="20" borderId="1" applyNumberFormat="0" applyProtection="0"/>
    <xf numFmtId="0" fontId="14" fillId="0" borderId="6" applyNumberFormat="0" applyProtection="0"/>
    <xf numFmtId="0" fontId="6" fillId="21" borderId="2" applyNumberFormat="0" applyProtection="0"/>
    <xf numFmtId="0" fontId="20" fillId="0" borderId="0" applyNumberFormat="0" applyBorder="0" applyProtection="0"/>
    <xf numFmtId="0" fontId="1" fillId="23" borderId="7" applyNumberFormat="0" applyFont="0" applyProtection="0"/>
    <xf numFmtId="0" fontId="7" fillId="0" borderId="0" applyNumberFormat="0" applyBorder="0" applyProtection="0"/>
    <xf numFmtId="0" fontId="19" fillId="0" borderId="9" applyNumberFormat="0" applyProtection="0"/>
    <xf numFmtId="0" fontId="3" fillId="16" borderId="0" applyNumberFormat="0" applyBorder="0" applyProtection="0"/>
    <xf numFmtId="0" fontId="2" fillId="2" borderId="0" applyNumberFormat="0" applyBorder="0" applyProtection="0"/>
    <xf numFmtId="0" fontId="2" fillId="8" borderId="0" applyNumberFormat="0" applyBorder="0" applyProtection="0"/>
    <xf numFmtId="0" fontId="3" fillId="12" borderId="0" applyNumberFormat="0" applyBorder="0" applyProtection="0"/>
    <xf numFmtId="0" fontId="3" fillId="17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3" fillId="9" borderId="0" applyNumberFormat="0" applyBorder="0" applyProtection="0"/>
    <xf numFmtId="0" fontId="3" fillId="18" borderId="0" applyNumberFormat="0" applyBorder="0" applyProtection="0"/>
    <xf numFmtId="0" fontId="2" fillId="4" borderId="0" applyNumberFormat="0" applyBorder="0" applyProtection="0"/>
    <xf numFmtId="0" fontId="2" fillId="10" borderId="0" applyNumberFormat="0" applyBorder="0" applyProtection="0"/>
    <xf numFmtId="0" fontId="3" fillId="10" borderId="0" applyNumberFormat="0" applyBorder="0" applyProtection="0"/>
    <xf numFmtId="0" fontId="3" fillId="13" borderId="0" applyNumberFormat="0" applyBorder="0" applyProtection="0"/>
    <xf numFmtId="0" fontId="2" fillId="5" borderId="0" applyNumberFormat="0" applyBorder="0" applyProtection="0"/>
    <xf numFmtId="0" fontId="2" fillId="5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2" fillId="6" borderId="0" applyNumberFormat="0" applyBorder="0" applyProtection="0"/>
    <xf numFmtId="0" fontId="2" fillId="8" borderId="0" applyNumberFormat="0" applyBorder="0" applyProtection="0"/>
    <xf numFmtId="0" fontId="3" fillId="14" borderId="0" applyNumberFormat="0" applyBorder="0" applyProtection="0"/>
    <xf numFmtId="0" fontId="3" fillId="19" borderId="0" applyNumberFormat="0" applyBorder="0" applyProtection="0"/>
    <xf numFmtId="0" fontId="2" fillId="7" borderId="0" applyNumberFormat="0" applyBorder="0" applyProtection="0"/>
    <xf numFmtId="0" fontId="2" fillId="11" borderId="0" applyNumberFormat="0" applyBorder="0" applyProtection="0"/>
    <xf numFmtId="0" fontId="3" fillId="15" borderId="0" applyNumberFormat="0" applyBorder="0" applyProtection="0"/>
    <xf numFmtId="0" fontId="9" fillId="0" borderId="0" applyNumberFormat="0" applyBorder="0" applyProtection="0">
      <alignment horizontal="center"/>
    </xf>
    <xf numFmtId="0" fontId="9" fillId="0" borderId="0" applyNumberFormat="0" applyBorder="0" applyProtection="0">
      <alignment horizontal="center" textRotation="90"/>
    </xf>
    <xf numFmtId="0" fontId="17" fillId="0" borderId="0" applyNumberFormat="0" applyBorder="0" applyProtection="0"/>
    <xf numFmtId="164" fontId="17" fillId="0" borderId="0" applyBorder="0" applyProtection="0"/>
  </cellStyleXfs>
  <cellXfs count="8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1" fillId="24" borderId="0" xfId="0" applyFont="1" applyFill="1"/>
    <xf numFmtId="0" fontId="24" fillId="0" borderId="0" xfId="0" applyFont="1"/>
    <xf numFmtId="0" fontId="25" fillId="0" borderId="0" xfId="0" applyFont="1"/>
    <xf numFmtId="0" fontId="26" fillId="0" borderId="0" xfId="0" applyFont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" xfId="42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eading1" xfId="43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Result" xfId="44"/>
    <cellStyle name="Result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"/>
  <sheetViews>
    <sheetView tabSelected="1" workbookViewId="0"/>
  </sheetViews>
  <sheetFormatPr defaultRowHeight="15"/>
  <cols>
    <col min="1" max="1" width="20.125" customWidth="1"/>
    <col min="2" max="2" width="8.125" customWidth="1"/>
    <col min="3" max="21" width="5.125" customWidth="1"/>
    <col min="22" max="22" width="5.125" style="2" customWidth="1"/>
    <col min="23" max="23" width="11.875" style="2" customWidth="1"/>
    <col min="24" max="24" width="9.5" customWidth="1"/>
    <col min="25" max="1021" width="8.375" customWidth="1"/>
    <col min="1022" max="1022" width="9" customWidth="1"/>
  </cols>
  <sheetData>
    <row r="1" spans="1:24" s="2" customFormat="1">
      <c r="A1" s="1"/>
      <c r="B1" s="1"/>
      <c r="C1" s="1"/>
      <c r="D1" s="1"/>
      <c r="E1" s="1"/>
      <c r="F1" s="1"/>
      <c r="G1" s="1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2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s="2" customFormat="1">
      <c r="A3" s="3" t="s">
        <v>1</v>
      </c>
      <c r="B3" s="1" t="s">
        <v>2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>
        <v>14</v>
      </c>
      <c r="P3" s="1">
        <v>15</v>
      </c>
      <c r="Q3" s="1">
        <v>16</v>
      </c>
      <c r="R3" s="1">
        <v>17</v>
      </c>
      <c r="S3" s="1">
        <v>18</v>
      </c>
      <c r="T3" s="1">
        <v>19</v>
      </c>
      <c r="U3" s="1">
        <v>20</v>
      </c>
      <c r="V3" s="1">
        <v>21</v>
      </c>
      <c r="W3" s="1" t="s">
        <v>3</v>
      </c>
      <c r="X3" s="1" t="s">
        <v>4</v>
      </c>
    </row>
    <row r="4" spans="1:24" s="2" customFormat="1">
      <c r="A4" s="1" t="s">
        <v>5</v>
      </c>
      <c r="B4" s="1" t="s">
        <v>6</v>
      </c>
      <c r="C4" s="1" t="s">
        <v>6</v>
      </c>
      <c r="D4" s="1" t="s">
        <v>6</v>
      </c>
      <c r="E4" s="1" t="s">
        <v>6</v>
      </c>
      <c r="F4" s="1" t="s">
        <v>6</v>
      </c>
      <c r="G4" s="1" t="s">
        <v>7</v>
      </c>
      <c r="H4" s="1" t="s">
        <v>6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7</v>
      </c>
      <c r="O4" s="1" t="s">
        <v>7</v>
      </c>
      <c r="P4" s="1" t="s">
        <v>7</v>
      </c>
      <c r="Q4" s="1" t="s">
        <v>7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6</v>
      </c>
      <c r="W4" s="1" t="s">
        <v>6</v>
      </c>
      <c r="X4" s="1" t="s">
        <v>8</v>
      </c>
    </row>
    <row r="5" spans="1:24" s="2" customFormat="1">
      <c r="A5" s="1" t="s">
        <v>9</v>
      </c>
      <c r="B5" s="1" t="s">
        <v>6</v>
      </c>
      <c r="C5" s="1" t="s">
        <v>6</v>
      </c>
      <c r="D5" s="1" t="s">
        <v>6</v>
      </c>
      <c r="E5" s="1" t="s">
        <v>6</v>
      </c>
      <c r="F5" s="1" t="s">
        <v>6</v>
      </c>
      <c r="G5" s="1" t="s">
        <v>7</v>
      </c>
      <c r="H5" s="1" t="s">
        <v>6</v>
      </c>
      <c r="I5" s="1" t="s">
        <v>7</v>
      </c>
      <c r="J5" s="1" t="s">
        <v>7</v>
      </c>
      <c r="K5" s="1" t="s">
        <v>7</v>
      </c>
      <c r="L5" s="1" t="s">
        <v>7</v>
      </c>
      <c r="M5" s="1" t="s">
        <v>7</v>
      </c>
      <c r="N5" s="1" t="s">
        <v>7</v>
      </c>
      <c r="O5" s="1" t="s">
        <v>7</v>
      </c>
      <c r="P5" s="1" t="s">
        <v>7</v>
      </c>
      <c r="Q5" s="1" t="s">
        <v>7</v>
      </c>
      <c r="R5" s="1" t="s">
        <v>7</v>
      </c>
      <c r="S5" s="1" t="s">
        <v>7</v>
      </c>
      <c r="T5" s="1" t="s">
        <v>7</v>
      </c>
      <c r="U5" s="1" t="s">
        <v>7</v>
      </c>
      <c r="V5" s="1" t="s">
        <v>6</v>
      </c>
      <c r="W5" s="1" t="s">
        <v>6</v>
      </c>
      <c r="X5" s="1" t="s">
        <v>8</v>
      </c>
    </row>
    <row r="6" spans="1:24" s="2" customFormat="1">
      <c r="A6" s="3" t="s">
        <v>10</v>
      </c>
      <c r="B6" s="3">
        <v>2951</v>
      </c>
      <c r="C6" s="3">
        <v>145</v>
      </c>
      <c r="D6" s="3">
        <v>152</v>
      </c>
      <c r="E6" s="3">
        <v>94</v>
      </c>
      <c r="F6" s="3">
        <v>69</v>
      </c>
      <c r="G6" s="3">
        <v>31</v>
      </c>
      <c r="H6" s="3">
        <v>65</v>
      </c>
      <c r="I6" s="3">
        <v>76</v>
      </c>
      <c r="J6" s="3">
        <v>160</v>
      </c>
      <c r="K6" s="3">
        <v>151</v>
      </c>
      <c r="L6" s="3">
        <v>88</v>
      </c>
      <c r="M6" s="3">
        <v>226</v>
      </c>
      <c r="N6" s="3">
        <v>20</v>
      </c>
      <c r="O6" s="3">
        <v>85</v>
      </c>
      <c r="P6" s="3">
        <v>30</v>
      </c>
      <c r="Q6" s="3">
        <v>63</v>
      </c>
      <c r="R6" s="3">
        <v>29</v>
      </c>
      <c r="S6" s="3">
        <v>7</v>
      </c>
      <c r="T6" s="3">
        <v>168</v>
      </c>
      <c r="U6" s="3">
        <v>21</v>
      </c>
      <c r="V6" s="3">
        <v>68</v>
      </c>
      <c r="W6" s="3">
        <v>38</v>
      </c>
      <c r="X6" s="3">
        <f t="shared" ref="X6:X22" si="0">SUM(B6:W6)</f>
        <v>4737</v>
      </c>
    </row>
    <row r="7" spans="1:24" s="2" customFormat="1">
      <c r="A7" s="3" t="s">
        <v>11</v>
      </c>
      <c r="B7" s="1">
        <v>625</v>
      </c>
      <c r="C7" s="1">
        <v>27</v>
      </c>
      <c r="D7" s="1">
        <v>26</v>
      </c>
      <c r="E7" s="1">
        <v>21</v>
      </c>
      <c r="F7" s="1">
        <v>4</v>
      </c>
      <c r="G7" s="1">
        <v>21</v>
      </c>
      <c r="H7" s="1">
        <v>11</v>
      </c>
      <c r="I7" s="1">
        <v>3</v>
      </c>
      <c r="J7" s="1">
        <v>5</v>
      </c>
      <c r="K7" s="1">
        <v>17</v>
      </c>
      <c r="L7" s="1">
        <v>11</v>
      </c>
      <c r="M7" s="1">
        <v>44</v>
      </c>
      <c r="N7" s="1">
        <v>13</v>
      </c>
      <c r="O7" s="1">
        <v>16</v>
      </c>
      <c r="P7" s="1">
        <v>1</v>
      </c>
      <c r="Q7" s="1">
        <v>44</v>
      </c>
      <c r="R7" s="1">
        <v>150</v>
      </c>
      <c r="S7" s="1">
        <v>39</v>
      </c>
      <c r="T7" s="1">
        <v>46</v>
      </c>
      <c r="U7" s="1">
        <v>11</v>
      </c>
      <c r="V7" s="1">
        <v>7</v>
      </c>
      <c r="W7" s="1">
        <f>1154-1142</f>
        <v>12</v>
      </c>
      <c r="X7" s="3">
        <f t="shared" si="0"/>
        <v>1154</v>
      </c>
    </row>
    <row r="8" spans="1:24" s="2" customFormat="1">
      <c r="A8" s="3" t="s">
        <v>12</v>
      </c>
      <c r="B8" s="3">
        <v>43</v>
      </c>
      <c r="C8" s="1">
        <v>3</v>
      </c>
      <c r="D8" s="1">
        <v>0</v>
      </c>
      <c r="E8" s="1">
        <v>2</v>
      </c>
      <c r="F8" s="1">
        <v>0</v>
      </c>
      <c r="G8" s="1">
        <v>2</v>
      </c>
      <c r="H8" s="1">
        <v>1</v>
      </c>
      <c r="I8" s="1">
        <v>1</v>
      </c>
      <c r="J8" s="1">
        <v>2</v>
      </c>
      <c r="K8" s="1">
        <v>2</v>
      </c>
      <c r="L8" s="1">
        <v>3</v>
      </c>
      <c r="M8" s="1">
        <v>9</v>
      </c>
      <c r="N8" s="1">
        <v>0</v>
      </c>
      <c r="O8" s="1">
        <v>3</v>
      </c>
      <c r="P8" s="1">
        <v>1</v>
      </c>
      <c r="Q8" s="1">
        <v>2</v>
      </c>
      <c r="R8" s="1">
        <v>0</v>
      </c>
      <c r="S8" s="1">
        <v>0</v>
      </c>
      <c r="T8" s="1">
        <v>6</v>
      </c>
      <c r="U8" s="1">
        <v>0</v>
      </c>
      <c r="V8" s="1">
        <v>0</v>
      </c>
      <c r="W8" s="1">
        <v>0</v>
      </c>
      <c r="X8" s="3">
        <f t="shared" si="0"/>
        <v>80</v>
      </c>
    </row>
    <row r="9" spans="1:24" s="2" customFormat="1">
      <c r="A9" s="3" t="s">
        <v>13</v>
      </c>
      <c r="B9" s="1">
        <v>5</v>
      </c>
      <c r="C9" s="1">
        <v>0</v>
      </c>
      <c r="D9" s="1">
        <v>0</v>
      </c>
      <c r="E9" s="1">
        <v>1</v>
      </c>
      <c r="F9" s="1">
        <v>0</v>
      </c>
      <c r="G9" s="1">
        <v>0</v>
      </c>
      <c r="H9" s="1">
        <v>0</v>
      </c>
      <c r="I9" s="1">
        <v>1</v>
      </c>
      <c r="J9" s="1">
        <v>0</v>
      </c>
      <c r="K9" s="1">
        <v>1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3</v>
      </c>
      <c r="U9" s="1">
        <v>0</v>
      </c>
      <c r="V9" s="3">
        <v>0</v>
      </c>
      <c r="W9" s="3">
        <v>0</v>
      </c>
      <c r="X9" s="3">
        <f t="shared" si="0"/>
        <v>11</v>
      </c>
    </row>
    <row r="10" spans="1:24" s="2" customFormat="1">
      <c r="A10" s="3" t="s">
        <v>14</v>
      </c>
      <c r="B10" s="3">
        <v>18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1</v>
      </c>
      <c r="L10" s="1">
        <v>0</v>
      </c>
      <c r="M10" s="1">
        <v>2</v>
      </c>
      <c r="N10" s="1">
        <v>0</v>
      </c>
      <c r="O10" s="1">
        <v>2</v>
      </c>
      <c r="P10" s="1">
        <v>0</v>
      </c>
      <c r="Q10" s="1">
        <v>0</v>
      </c>
      <c r="R10" s="1">
        <v>2</v>
      </c>
      <c r="S10" s="1">
        <v>0</v>
      </c>
      <c r="T10" s="1">
        <v>3</v>
      </c>
      <c r="U10" s="1">
        <v>0</v>
      </c>
      <c r="V10" s="3">
        <v>2</v>
      </c>
      <c r="W10" s="3">
        <v>0</v>
      </c>
      <c r="X10" s="3">
        <f t="shared" si="0"/>
        <v>30</v>
      </c>
    </row>
    <row r="11" spans="1:24" s="2" customFormat="1">
      <c r="A11" s="3" t="s">
        <v>15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3">
        <v>0</v>
      </c>
      <c r="W11" s="3">
        <v>0</v>
      </c>
      <c r="X11" s="3">
        <f t="shared" si="0"/>
        <v>0</v>
      </c>
    </row>
    <row r="12" spans="1:24" s="2" customFormat="1">
      <c r="A12" s="3" t="s">
        <v>16</v>
      </c>
      <c r="B12" s="3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3">
        <v>0</v>
      </c>
      <c r="W12" s="3">
        <v>0</v>
      </c>
      <c r="X12" s="3">
        <f t="shared" si="0"/>
        <v>0</v>
      </c>
    </row>
    <row r="13" spans="1:24" s="2" customFormat="1">
      <c r="A13" s="3" t="s">
        <v>17</v>
      </c>
      <c r="B13" s="3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3">
        <v>0</v>
      </c>
      <c r="W13" s="3">
        <v>0</v>
      </c>
      <c r="X13" s="3">
        <f t="shared" si="0"/>
        <v>0</v>
      </c>
    </row>
    <row r="14" spans="1:24" s="2" customFormat="1">
      <c r="A14" s="3" t="s">
        <v>18</v>
      </c>
      <c r="B14" s="3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3">
        <v>0</v>
      </c>
      <c r="W14" s="3">
        <v>0</v>
      </c>
      <c r="X14" s="3">
        <f t="shared" si="0"/>
        <v>0</v>
      </c>
    </row>
    <row r="15" spans="1:24" s="2" customFormat="1">
      <c r="A15" s="3" t="s">
        <v>19</v>
      </c>
      <c r="B15" s="3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3">
        <v>0</v>
      </c>
      <c r="V15" s="3">
        <v>0</v>
      </c>
      <c r="W15" s="3">
        <v>0</v>
      </c>
      <c r="X15" s="3">
        <f t="shared" si="0"/>
        <v>0</v>
      </c>
    </row>
    <row r="16" spans="1:24" s="2" customFormat="1">
      <c r="A16" s="3" t="s">
        <v>20</v>
      </c>
      <c r="B16" s="3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3">
        <v>0</v>
      </c>
      <c r="W16" s="3">
        <v>0</v>
      </c>
      <c r="X16" s="3">
        <f t="shared" si="0"/>
        <v>0</v>
      </c>
    </row>
    <row r="17" spans="1:24" s="2" customFormat="1">
      <c r="A17" s="3" t="s">
        <v>21</v>
      </c>
      <c r="B17" s="3">
        <v>1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1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3">
        <v>0</v>
      </c>
      <c r="W17" s="3">
        <v>0</v>
      </c>
      <c r="X17" s="3">
        <f t="shared" si="0"/>
        <v>2</v>
      </c>
    </row>
    <row r="18" spans="1:24" s="2" customFormat="1">
      <c r="A18" s="3" t="s">
        <v>22</v>
      </c>
      <c r="B18" s="3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3">
        <v>0</v>
      </c>
      <c r="W18" s="3">
        <v>0</v>
      </c>
      <c r="X18" s="3">
        <f t="shared" si="0"/>
        <v>0</v>
      </c>
    </row>
    <row r="19" spans="1:24" s="2" customFormat="1">
      <c r="A19" s="3" t="s">
        <v>23</v>
      </c>
      <c r="B19" s="3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3">
        <v>0</v>
      </c>
      <c r="W19" s="3">
        <v>0</v>
      </c>
      <c r="X19" s="3">
        <f t="shared" si="0"/>
        <v>0</v>
      </c>
    </row>
    <row r="20" spans="1:24" s="2" customFormat="1">
      <c r="A20" s="3" t="s">
        <v>24</v>
      </c>
      <c r="B20" s="3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3">
        <v>0</v>
      </c>
      <c r="W20" s="3">
        <v>0</v>
      </c>
      <c r="X20" s="3">
        <f t="shared" si="0"/>
        <v>0</v>
      </c>
    </row>
    <row r="21" spans="1:24" s="2" customFormat="1">
      <c r="A21" s="3" t="s">
        <v>25</v>
      </c>
      <c r="B21" s="3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3">
        <v>0</v>
      </c>
      <c r="W21" s="3">
        <v>0</v>
      </c>
      <c r="X21" s="3">
        <f t="shared" si="0"/>
        <v>0</v>
      </c>
    </row>
    <row r="22" spans="1:24" s="2" customFormat="1">
      <c r="A22" s="3" t="s">
        <v>26</v>
      </c>
      <c r="B22" s="3">
        <v>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3">
        <v>0</v>
      </c>
      <c r="W22" s="3">
        <v>0</v>
      </c>
      <c r="X22" s="3">
        <f t="shared" si="0"/>
        <v>1</v>
      </c>
    </row>
    <row r="23" spans="1:24" s="2" customFormat="1">
      <c r="A23" s="3" t="s">
        <v>27</v>
      </c>
      <c r="B23" s="3" t="s">
        <v>28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 t="s">
        <v>6</v>
      </c>
      <c r="X23" s="1" t="s">
        <v>8</v>
      </c>
    </row>
    <row r="24" spans="1:24" s="2" customFormat="1">
      <c r="A24" s="3" t="s">
        <v>29</v>
      </c>
      <c r="B24" s="3" t="s">
        <v>30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 t="s">
        <v>8</v>
      </c>
    </row>
    <row r="25" spans="1:24" s="2" customFormat="1">
      <c r="A25" s="3" t="s">
        <v>31</v>
      </c>
      <c r="B25" s="3">
        <v>2961</v>
      </c>
      <c r="C25" s="1">
        <v>145</v>
      </c>
      <c r="D25" s="1">
        <v>160</v>
      </c>
      <c r="E25" s="1">
        <v>98</v>
      </c>
      <c r="F25" s="1">
        <v>65</v>
      </c>
      <c r="G25" s="1">
        <v>32</v>
      </c>
      <c r="H25" s="1">
        <v>65</v>
      </c>
      <c r="I25" s="1">
        <v>76</v>
      </c>
      <c r="J25" s="1">
        <v>152</v>
      </c>
      <c r="K25" s="1">
        <v>144</v>
      </c>
      <c r="L25" s="1">
        <v>84</v>
      </c>
      <c r="M25" s="1">
        <v>223</v>
      </c>
      <c r="N25" s="1">
        <v>24</v>
      </c>
      <c r="O25" s="1">
        <v>78</v>
      </c>
      <c r="P25" s="1">
        <v>31</v>
      </c>
      <c r="Q25" s="1">
        <v>61</v>
      </c>
      <c r="R25" s="1">
        <v>50</v>
      </c>
      <c r="S25" s="1">
        <v>8</v>
      </c>
      <c r="T25" s="1">
        <v>173</v>
      </c>
      <c r="U25" s="1">
        <v>21</v>
      </c>
      <c r="V25" s="3">
        <v>71</v>
      </c>
      <c r="W25" s="3">
        <f>4761-4722</f>
        <v>39</v>
      </c>
      <c r="X25" s="3">
        <f>SUM(B25:W25)</f>
        <v>4761</v>
      </c>
    </row>
    <row r="26" spans="1:24" s="2" customFormat="1">
      <c r="A26" s="3" t="s">
        <v>27</v>
      </c>
      <c r="B26" s="3" t="s">
        <v>28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 t="s">
        <v>6</v>
      </c>
      <c r="X26" s="1" t="s">
        <v>8</v>
      </c>
    </row>
    <row r="27" spans="1:24" s="2" customFormat="1">
      <c r="A27" s="3" t="s">
        <v>32</v>
      </c>
      <c r="B27" s="3" t="s">
        <v>30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 t="s">
        <v>8</v>
      </c>
    </row>
    <row r="28" spans="1:24" s="2" customFormat="1">
      <c r="A28" s="3" t="s">
        <v>33</v>
      </c>
      <c r="B28" s="3">
        <v>2754</v>
      </c>
      <c r="C28" s="1">
        <v>125</v>
      </c>
      <c r="D28" s="1">
        <v>149</v>
      </c>
      <c r="E28" s="1">
        <v>82</v>
      </c>
      <c r="F28" s="1">
        <v>64</v>
      </c>
      <c r="G28" s="1">
        <v>23</v>
      </c>
      <c r="H28" s="1">
        <v>58</v>
      </c>
      <c r="I28" s="1">
        <v>73</v>
      </c>
      <c r="J28" s="1">
        <v>150</v>
      </c>
      <c r="K28" s="1">
        <v>130</v>
      </c>
      <c r="L28" s="1">
        <v>80</v>
      </c>
      <c r="M28" s="1">
        <v>198</v>
      </c>
      <c r="N28" s="1">
        <v>18</v>
      </c>
      <c r="O28" s="1">
        <v>73</v>
      </c>
      <c r="P28" s="1">
        <v>28</v>
      </c>
      <c r="Q28" s="1">
        <v>57</v>
      </c>
      <c r="R28" s="1">
        <v>27</v>
      </c>
      <c r="S28" s="1">
        <v>8</v>
      </c>
      <c r="T28" s="1">
        <v>144</v>
      </c>
      <c r="U28" s="1">
        <v>17</v>
      </c>
      <c r="V28" s="3">
        <v>66</v>
      </c>
      <c r="W28" s="3">
        <f>4355-4324</f>
        <v>31</v>
      </c>
      <c r="X28" s="3">
        <f>SUM(B28:W28)</f>
        <v>4355</v>
      </c>
    </row>
    <row r="29" spans="1:24" s="2" customFormat="1">
      <c r="A29" s="3" t="s">
        <v>34</v>
      </c>
      <c r="B29" s="3">
        <v>637</v>
      </c>
      <c r="C29" s="1">
        <v>34</v>
      </c>
      <c r="D29" s="1">
        <v>20</v>
      </c>
      <c r="E29" s="1">
        <v>26</v>
      </c>
      <c r="F29" s="1">
        <v>6</v>
      </c>
      <c r="G29" s="1">
        <v>21</v>
      </c>
      <c r="H29" s="1">
        <v>13</v>
      </c>
      <c r="I29" s="1">
        <v>2</v>
      </c>
      <c r="J29" s="1">
        <v>4</v>
      </c>
      <c r="K29" s="1">
        <v>24</v>
      </c>
      <c r="L29" s="1">
        <v>14</v>
      </c>
      <c r="M29" s="1">
        <v>48</v>
      </c>
      <c r="N29" s="1">
        <v>12</v>
      </c>
      <c r="O29" s="1">
        <v>16</v>
      </c>
      <c r="P29" s="1">
        <v>2</v>
      </c>
      <c r="Q29" s="1">
        <v>40</v>
      </c>
      <c r="R29" s="1">
        <v>130</v>
      </c>
      <c r="S29" s="1">
        <v>34</v>
      </c>
      <c r="T29" s="1">
        <v>50</v>
      </c>
      <c r="U29" s="1">
        <v>12</v>
      </c>
      <c r="V29" s="3">
        <v>4</v>
      </c>
      <c r="W29" s="3">
        <f>1160-1149</f>
        <v>11</v>
      </c>
      <c r="X29" s="3">
        <f>SUM(B29:W29)</f>
        <v>1160</v>
      </c>
    </row>
    <row r="30" spans="1:24" s="2" customFormat="1">
      <c r="A30" s="3" t="s">
        <v>35</v>
      </c>
      <c r="B30" s="3">
        <v>106</v>
      </c>
      <c r="C30" s="1">
        <v>4</v>
      </c>
      <c r="D30" s="1">
        <v>1</v>
      </c>
      <c r="E30" s="1">
        <v>8</v>
      </c>
      <c r="F30" s="1">
        <v>1</v>
      </c>
      <c r="G30" s="1">
        <v>0</v>
      </c>
      <c r="H30" s="1">
        <v>4</v>
      </c>
      <c r="I30" s="1">
        <v>1</v>
      </c>
      <c r="J30" s="1">
        <v>7</v>
      </c>
      <c r="K30" s="1">
        <v>7</v>
      </c>
      <c r="L30" s="1">
        <v>2</v>
      </c>
      <c r="M30" s="1">
        <v>13</v>
      </c>
      <c r="N30" s="1">
        <v>2</v>
      </c>
      <c r="O30" s="1">
        <v>7</v>
      </c>
      <c r="P30" s="1">
        <v>1</v>
      </c>
      <c r="Q30" s="1">
        <v>1</v>
      </c>
      <c r="R30" s="1">
        <v>2</v>
      </c>
      <c r="S30" s="1">
        <v>0</v>
      </c>
      <c r="T30" s="1">
        <v>7</v>
      </c>
      <c r="U30" s="1">
        <v>0</v>
      </c>
      <c r="V30" s="3">
        <v>3</v>
      </c>
      <c r="W30" s="3">
        <f>180-177</f>
        <v>3</v>
      </c>
      <c r="X30" s="3">
        <f>SUM(B30:W30)</f>
        <v>180</v>
      </c>
    </row>
    <row r="31" spans="1:24" s="2" customFormat="1">
      <c r="A31" s="3" t="s">
        <v>36</v>
      </c>
      <c r="B31" s="3">
        <v>35</v>
      </c>
      <c r="C31" s="1">
        <v>2</v>
      </c>
      <c r="D31" s="1">
        <v>1</v>
      </c>
      <c r="E31" s="1">
        <v>1</v>
      </c>
      <c r="F31" s="1">
        <v>2</v>
      </c>
      <c r="G31" s="1">
        <v>2</v>
      </c>
      <c r="H31" s="1">
        <v>0</v>
      </c>
      <c r="I31" s="1">
        <v>1</v>
      </c>
      <c r="J31" s="1">
        <v>3</v>
      </c>
      <c r="K31" s="1">
        <v>1</v>
      </c>
      <c r="L31" s="1">
        <v>1</v>
      </c>
      <c r="M31" s="1">
        <v>3</v>
      </c>
      <c r="N31" s="1">
        <v>0</v>
      </c>
      <c r="O31" s="1">
        <v>1</v>
      </c>
      <c r="P31" s="1">
        <v>0</v>
      </c>
      <c r="Q31" s="1">
        <v>0</v>
      </c>
      <c r="R31" s="1">
        <v>6</v>
      </c>
      <c r="S31" s="1">
        <v>0</v>
      </c>
      <c r="T31" s="1">
        <v>10</v>
      </c>
      <c r="U31" s="1">
        <v>1</v>
      </c>
      <c r="V31" s="3">
        <v>1</v>
      </c>
      <c r="W31" s="3">
        <f>73-71</f>
        <v>2</v>
      </c>
      <c r="X31" s="3">
        <f>SUM(B31:W31)</f>
        <v>73</v>
      </c>
    </row>
    <row r="32" spans="1:24" s="2" customFormat="1">
      <c r="A32" s="3" t="s">
        <v>37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 t="s">
        <v>6</v>
      </c>
      <c r="X32" s="1" t="s">
        <v>8</v>
      </c>
    </row>
    <row r="33" spans="1:24" s="2" customFormat="1">
      <c r="A33" s="3" t="s">
        <v>38</v>
      </c>
      <c r="B33" s="3" t="s">
        <v>28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 t="s">
        <v>27</v>
      </c>
      <c r="X33" s="1" t="s">
        <v>8</v>
      </c>
    </row>
    <row r="34" spans="1:24" s="2" customFormat="1">
      <c r="A34" s="3" t="s">
        <v>39</v>
      </c>
      <c r="B34" s="3">
        <v>2760</v>
      </c>
      <c r="C34" s="1">
        <v>124</v>
      </c>
      <c r="D34" s="1">
        <v>142</v>
      </c>
      <c r="E34" s="1">
        <v>83</v>
      </c>
      <c r="F34" s="1">
        <v>62</v>
      </c>
      <c r="G34" s="1">
        <v>23</v>
      </c>
      <c r="H34" s="1">
        <v>61</v>
      </c>
      <c r="I34" s="1">
        <v>73</v>
      </c>
      <c r="J34" s="1">
        <v>148</v>
      </c>
      <c r="K34" s="1">
        <v>127</v>
      </c>
      <c r="L34" s="1">
        <v>74</v>
      </c>
      <c r="M34" s="1">
        <v>197</v>
      </c>
      <c r="N34" s="1">
        <v>20</v>
      </c>
      <c r="O34" s="1">
        <v>73</v>
      </c>
      <c r="P34" s="1">
        <v>27</v>
      </c>
      <c r="Q34" s="1">
        <v>56</v>
      </c>
      <c r="R34" s="1">
        <v>29</v>
      </c>
      <c r="S34" s="1">
        <v>7</v>
      </c>
      <c r="T34" s="1">
        <v>147</v>
      </c>
      <c r="U34" s="1">
        <v>18</v>
      </c>
      <c r="V34" s="3">
        <v>67</v>
      </c>
      <c r="W34" s="3">
        <f>4349-4318</f>
        <v>31</v>
      </c>
      <c r="X34" s="3">
        <f>SUM(B34:W34)</f>
        <v>4349</v>
      </c>
    </row>
    <row r="35" spans="1:24" s="2" customFormat="1">
      <c r="A35" s="3" t="s">
        <v>40</v>
      </c>
      <c r="B35" s="3">
        <v>629</v>
      </c>
      <c r="C35" s="1">
        <v>27</v>
      </c>
      <c r="D35" s="1">
        <v>23</v>
      </c>
      <c r="E35" s="1">
        <v>26</v>
      </c>
      <c r="F35" s="1">
        <v>6</v>
      </c>
      <c r="G35" s="1">
        <v>20</v>
      </c>
      <c r="H35" s="1">
        <v>10</v>
      </c>
      <c r="I35" s="1">
        <v>3</v>
      </c>
      <c r="J35" s="1">
        <v>8</v>
      </c>
      <c r="K35" s="1">
        <v>27</v>
      </c>
      <c r="L35" s="1">
        <v>16</v>
      </c>
      <c r="M35" s="1">
        <v>48</v>
      </c>
      <c r="N35" s="1">
        <v>10</v>
      </c>
      <c r="O35" s="1">
        <v>19</v>
      </c>
      <c r="P35" s="1">
        <v>4</v>
      </c>
      <c r="Q35" s="1">
        <v>39</v>
      </c>
      <c r="R35" s="1">
        <v>124</v>
      </c>
      <c r="S35" s="1">
        <v>35</v>
      </c>
      <c r="T35" s="1">
        <v>48</v>
      </c>
      <c r="U35" s="1">
        <v>12</v>
      </c>
      <c r="V35" s="3">
        <v>6</v>
      </c>
      <c r="W35" s="3">
        <f>1154-1140</f>
        <v>14</v>
      </c>
      <c r="X35" s="3">
        <f>SUM(B35:W35)</f>
        <v>1154</v>
      </c>
    </row>
    <row r="36" spans="1:24" s="2" customFormat="1">
      <c r="A36" s="3" t="s">
        <v>41</v>
      </c>
      <c r="B36" s="3">
        <v>100</v>
      </c>
      <c r="C36" s="1">
        <v>7</v>
      </c>
      <c r="D36" s="1">
        <v>3</v>
      </c>
      <c r="E36" s="1">
        <v>5</v>
      </c>
      <c r="F36" s="1">
        <v>3</v>
      </c>
      <c r="G36" s="1">
        <v>2</v>
      </c>
      <c r="H36" s="1">
        <v>4</v>
      </c>
      <c r="I36" s="1">
        <v>1</v>
      </c>
      <c r="J36" s="1">
        <v>5</v>
      </c>
      <c r="K36" s="1">
        <v>7</v>
      </c>
      <c r="L36" s="1">
        <v>2</v>
      </c>
      <c r="M36" s="1">
        <v>17</v>
      </c>
      <c r="N36" s="1">
        <v>0</v>
      </c>
      <c r="O36" s="1">
        <v>3</v>
      </c>
      <c r="P36" s="1">
        <v>1</v>
      </c>
      <c r="Q36" s="1">
        <v>1</v>
      </c>
      <c r="R36" s="1">
        <v>5</v>
      </c>
      <c r="S36" s="1">
        <v>0</v>
      </c>
      <c r="T36" s="1">
        <v>7</v>
      </c>
      <c r="U36" s="1">
        <v>0</v>
      </c>
      <c r="V36" s="3">
        <v>1</v>
      </c>
      <c r="W36" s="3">
        <f>176-174</f>
        <v>2</v>
      </c>
      <c r="X36" s="3">
        <f>SUM(B36:W36)</f>
        <v>176</v>
      </c>
    </row>
    <row r="37" spans="1:24" s="2" customFormat="1">
      <c r="A37" s="3" t="s">
        <v>42</v>
      </c>
      <c r="B37" s="3">
        <v>24</v>
      </c>
      <c r="C37" s="1">
        <v>2</v>
      </c>
      <c r="D37" s="1">
        <v>0</v>
      </c>
      <c r="E37" s="1">
        <v>1</v>
      </c>
      <c r="F37" s="1">
        <v>1</v>
      </c>
      <c r="G37" s="1">
        <v>3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1</v>
      </c>
      <c r="O37" s="1">
        <v>0</v>
      </c>
      <c r="P37" s="1">
        <v>0</v>
      </c>
      <c r="Q37" s="1">
        <v>1</v>
      </c>
      <c r="R37" s="1">
        <v>6</v>
      </c>
      <c r="S37" s="1">
        <v>0</v>
      </c>
      <c r="T37" s="1">
        <v>7</v>
      </c>
      <c r="U37" s="1">
        <v>0</v>
      </c>
      <c r="V37" s="3">
        <v>0</v>
      </c>
      <c r="W37" s="3">
        <f>48-46</f>
        <v>2</v>
      </c>
      <c r="X37" s="3">
        <f>SUM(B37:W37)</f>
        <v>48</v>
      </c>
    </row>
    <row r="38" spans="1:24" s="2" customFormat="1">
      <c r="A38" s="3" t="s">
        <v>43</v>
      </c>
      <c r="B38" s="3" t="s">
        <v>28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 t="s">
        <v>27</v>
      </c>
      <c r="X38" s="1" t="s">
        <v>8</v>
      </c>
    </row>
    <row r="39" spans="1:24" s="2" customFormat="1">
      <c r="A39" s="3" t="s">
        <v>44</v>
      </c>
      <c r="B39" s="3" t="s">
        <v>28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 t="s">
        <v>27</v>
      </c>
      <c r="X39" s="1" t="s">
        <v>8</v>
      </c>
    </row>
    <row r="40" spans="1:24" s="2" customFormat="1">
      <c r="A40" s="3" t="s">
        <v>45</v>
      </c>
      <c r="B40" s="1">
        <v>2803</v>
      </c>
      <c r="C40" s="1">
        <v>130</v>
      </c>
      <c r="D40" s="1">
        <v>145</v>
      </c>
      <c r="E40" s="1">
        <v>87</v>
      </c>
      <c r="F40" s="1">
        <v>63</v>
      </c>
      <c r="G40" s="1">
        <v>23</v>
      </c>
      <c r="H40" s="1">
        <v>64</v>
      </c>
      <c r="I40" s="1">
        <v>73</v>
      </c>
      <c r="J40" s="1">
        <v>149</v>
      </c>
      <c r="K40" s="1">
        <v>136</v>
      </c>
      <c r="L40" s="1">
        <v>77</v>
      </c>
      <c r="M40" s="1">
        <v>205</v>
      </c>
      <c r="N40" s="1">
        <v>18</v>
      </c>
      <c r="O40" s="1">
        <v>75</v>
      </c>
      <c r="P40" s="1">
        <v>27</v>
      </c>
      <c r="Q40" s="1">
        <v>56</v>
      </c>
      <c r="R40" s="1">
        <v>29</v>
      </c>
      <c r="S40" s="1">
        <v>7</v>
      </c>
      <c r="T40" s="1">
        <v>151</v>
      </c>
      <c r="U40" s="1">
        <v>19</v>
      </c>
      <c r="V40" s="1">
        <v>70</v>
      </c>
      <c r="W40" s="1">
        <f>4439-4407</f>
        <v>32</v>
      </c>
      <c r="X40" s="3">
        <f>SUM(B40:W40)</f>
        <v>4439</v>
      </c>
    </row>
    <row r="41" spans="1:24" s="2" customFormat="1">
      <c r="A41" s="3" t="s">
        <v>46</v>
      </c>
      <c r="B41" s="1">
        <v>619</v>
      </c>
      <c r="C41" s="1">
        <v>26</v>
      </c>
      <c r="D41" s="1">
        <v>22</v>
      </c>
      <c r="E41" s="1">
        <v>20</v>
      </c>
      <c r="F41" s="1">
        <v>6</v>
      </c>
      <c r="G41" s="1">
        <v>19</v>
      </c>
      <c r="H41" s="1">
        <v>9</v>
      </c>
      <c r="I41" s="1">
        <v>3</v>
      </c>
      <c r="J41" s="1">
        <v>5</v>
      </c>
      <c r="K41" s="1">
        <v>22</v>
      </c>
      <c r="L41" s="1">
        <v>11</v>
      </c>
      <c r="M41" s="1">
        <v>47</v>
      </c>
      <c r="N41" s="1">
        <v>10</v>
      </c>
      <c r="O41" s="1">
        <v>15</v>
      </c>
      <c r="P41" s="1">
        <v>3</v>
      </c>
      <c r="Q41" s="1">
        <v>39</v>
      </c>
      <c r="R41" s="1">
        <v>129</v>
      </c>
      <c r="S41" s="1">
        <v>35</v>
      </c>
      <c r="T41" s="1">
        <v>47</v>
      </c>
      <c r="U41" s="1">
        <v>11</v>
      </c>
      <c r="V41" s="1">
        <v>3</v>
      </c>
      <c r="W41" s="1">
        <f>1112-1101</f>
        <v>11</v>
      </c>
      <c r="X41" s="3">
        <f>SUM(B41:W41)</f>
        <v>1112</v>
      </c>
    </row>
    <row r="42" spans="1:24" s="2" customFormat="1">
      <c r="A42" s="3" t="s">
        <v>47</v>
      </c>
      <c r="B42" s="1">
        <v>69</v>
      </c>
      <c r="C42" s="1">
        <v>4</v>
      </c>
      <c r="D42" s="1">
        <v>1</v>
      </c>
      <c r="E42" s="1">
        <v>5</v>
      </c>
      <c r="F42" s="1">
        <v>3</v>
      </c>
      <c r="G42" s="1">
        <v>2</v>
      </c>
      <c r="H42" s="1">
        <v>3</v>
      </c>
      <c r="I42" s="1">
        <v>1</v>
      </c>
      <c r="J42" s="1">
        <v>4</v>
      </c>
      <c r="K42" s="1">
        <v>4</v>
      </c>
      <c r="L42" s="1">
        <v>2</v>
      </c>
      <c r="M42" s="1">
        <v>7</v>
      </c>
      <c r="N42" s="1">
        <v>3</v>
      </c>
      <c r="O42" s="1">
        <v>2</v>
      </c>
      <c r="P42" s="1">
        <v>1</v>
      </c>
      <c r="Q42" s="1">
        <v>2</v>
      </c>
      <c r="R42" s="1">
        <v>2</v>
      </c>
      <c r="S42" s="1">
        <v>0</v>
      </c>
      <c r="T42" s="1">
        <v>6</v>
      </c>
      <c r="U42" s="1">
        <v>0</v>
      </c>
      <c r="V42" s="1">
        <v>1</v>
      </c>
      <c r="W42" s="1">
        <f>125-122</f>
        <v>3</v>
      </c>
      <c r="X42" s="3">
        <f>SUM(B42:W42)</f>
        <v>125</v>
      </c>
    </row>
    <row r="43" spans="1:24" s="2" customFormat="1">
      <c r="A43" s="3" t="s">
        <v>48</v>
      </c>
      <c r="B43" s="1">
        <v>22</v>
      </c>
      <c r="C43" s="1">
        <v>1</v>
      </c>
      <c r="D43" s="1">
        <v>0</v>
      </c>
      <c r="E43" s="1">
        <v>2</v>
      </c>
      <c r="F43" s="1">
        <v>1</v>
      </c>
      <c r="G43" s="1">
        <v>1</v>
      </c>
      <c r="H43" s="1">
        <v>0</v>
      </c>
      <c r="I43" s="1">
        <v>0</v>
      </c>
      <c r="J43" s="1">
        <v>2</v>
      </c>
      <c r="K43" s="1">
        <v>0</v>
      </c>
      <c r="L43" s="1">
        <v>1</v>
      </c>
      <c r="M43" s="1">
        <v>4</v>
      </c>
      <c r="N43" s="1">
        <v>0</v>
      </c>
      <c r="O43" s="1">
        <v>2</v>
      </c>
      <c r="P43" s="1">
        <v>0</v>
      </c>
      <c r="Q43" s="1">
        <v>1</v>
      </c>
      <c r="R43" s="1">
        <v>4</v>
      </c>
      <c r="S43" s="1">
        <v>0</v>
      </c>
      <c r="T43" s="1">
        <v>5</v>
      </c>
      <c r="U43" s="1">
        <v>0</v>
      </c>
      <c r="V43" s="1">
        <v>0</v>
      </c>
      <c r="W43" s="1">
        <f>48-46</f>
        <v>2</v>
      </c>
      <c r="X43" s="3">
        <f>SUM(B43:W43)</f>
        <v>48</v>
      </c>
    </row>
    <row r="44" spans="1:24" s="2" customFormat="1">
      <c r="A44" s="3" t="s">
        <v>43</v>
      </c>
      <c r="B44" s="3" t="s">
        <v>28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 t="s">
        <v>27</v>
      </c>
      <c r="X44" s="1" t="s">
        <v>8</v>
      </c>
    </row>
    <row r="45" spans="1:24" s="2" customFormat="1">
      <c r="A45" s="3" t="s">
        <v>49</v>
      </c>
      <c r="B45" s="3" t="s">
        <v>28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 t="s">
        <v>27</v>
      </c>
      <c r="X45" s="1" t="s">
        <v>8</v>
      </c>
    </row>
    <row r="46" spans="1:24" s="2" customFormat="1">
      <c r="A46" s="3" t="s">
        <v>50</v>
      </c>
      <c r="B46" s="1">
        <v>2727</v>
      </c>
      <c r="C46" s="1">
        <v>124</v>
      </c>
      <c r="D46" s="1">
        <v>142</v>
      </c>
      <c r="E46" s="1">
        <v>78</v>
      </c>
      <c r="F46" s="1">
        <v>61</v>
      </c>
      <c r="G46" s="1">
        <v>22</v>
      </c>
      <c r="H46" s="1">
        <v>59</v>
      </c>
      <c r="I46" s="1">
        <v>72</v>
      </c>
      <c r="J46" s="1">
        <v>143</v>
      </c>
      <c r="K46" s="1">
        <v>121</v>
      </c>
      <c r="L46" s="1">
        <v>72</v>
      </c>
      <c r="M46" s="1">
        <v>196</v>
      </c>
      <c r="N46" s="1">
        <v>20</v>
      </c>
      <c r="O46" s="1">
        <v>69</v>
      </c>
      <c r="P46" s="1">
        <v>26</v>
      </c>
      <c r="Q46" s="1">
        <v>51</v>
      </c>
      <c r="R46" s="1">
        <v>31</v>
      </c>
      <c r="S46" s="1">
        <v>7</v>
      </c>
      <c r="T46" s="1">
        <v>150</v>
      </c>
      <c r="U46" s="1">
        <v>19</v>
      </c>
      <c r="V46" s="1">
        <v>67</v>
      </c>
      <c r="W46" s="1">
        <f>4290-4257</f>
        <v>33</v>
      </c>
      <c r="X46" s="3">
        <f>SUM(B46:W46)</f>
        <v>4290</v>
      </c>
    </row>
    <row r="47" spans="1:24" s="2" customFormat="1">
      <c r="A47" s="3" t="s">
        <v>51</v>
      </c>
      <c r="B47" s="1">
        <v>641</v>
      </c>
      <c r="C47" s="1">
        <v>31</v>
      </c>
      <c r="D47" s="1">
        <v>19</v>
      </c>
      <c r="E47" s="1">
        <v>28</v>
      </c>
      <c r="F47" s="1">
        <v>4</v>
      </c>
      <c r="G47" s="1">
        <v>21</v>
      </c>
      <c r="H47" s="1">
        <v>12</v>
      </c>
      <c r="I47" s="1">
        <v>3</v>
      </c>
      <c r="J47" s="1">
        <v>10</v>
      </c>
      <c r="K47" s="1">
        <v>27</v>
      </c>
      <c r="L47" s="1">
        <v>14</v>
      </c>
      <c r="M47" s="1">
        <v>51</v>
      </c>
      <c r="N47" s="1">
        <v>9</v>
      </c>
      <c r="O47" s="1">
        <v>19</v>
      </c>
      <c r="P47" s="1">
        <v>2</v>
      </c>
      <c r="Q47" s="1">
        <v>38</v>
      </c>
      <c r="R47" s="1">
        <v>126</v>
      </c>
      <c r="S47" s="1">
        <v>35</v>
      </c>
      <c r="T47" s="1">
        <v>47</v>
      </c>
      <c r="U47" s="1">
        <v>11</v>
      </c>
      <c r="V47" s="1">
        <v>5</v>
      </c>
      <c r="W47" s="1">
        <f>1166-1153</f>
        <v>13</v>
      </c>
      <c r="X47" s="3">
        <f>SUM(B47:W47)</f>
        <v>1166</v>
      </c>
    </row>
    <row r="48" spans="1:24" s="2" customFormat="1">
      <c r="A48" s="3" t="s">
        <v>52</v>
      </c>
      <c r="B48" s="1">
        <v>80</v>
      </c>
      <c r="C48" s="1">
        <v>4</v>
      </c>
      <c r="D48" s="1">
        <v>1</v>
      </c>
      <c r="E48" s="1">
        <v>5</v>
      </c>
      <c r="F48" s="1">
        <v>4</v>
      </c>
      <c r="G48" s="1">
        <v>0</v>
      </c>
      <c r="H48" s="1">
        <v>4</v>
      </c>
      <c r="I48" s="1">
        <v>1</v>
      </c>
      <c r="J48" s="1">
        <v>6</v>
      </c>
      <c r="K48" s="1">
        <v>8</v>
      </c>
      <c r="L48" s="1">
        <v>4</v>
      </c>
      <c r="M48" s="1">
        <v>8</v>
      </c>
      <c r="N48" s="1">
        <v>1</v>
      </c>
      <c r="O48" s="1">
        <v>3</v>
      </c>
      <c r="P48" s="1">
        <v>1</v>
      </c>
      <c r="Q48" s="1">
        <v>4</v>
      </c>
      <c r="R48" s="1">
        <v>3</v>
      </c>
      <c r="S48" s="1">
        <v>0</v>
      </c>
      <c r="T48" s="1">
        <v>2</v>
      </c>
      <c r="U48" s="1">
        <v>0</v>
      </c>
      <c r="V48" s="1">
        <v>2</v>
      </c>
      <c r="W48" s="1">
        <f>142-141</f>
        <v>1</v>
      </c>
      <c r="X48" s="3">
        <f>SUM(B48:W48)</f>
        <v>142</v>
      </c>
    </row>
    <row r="49" spans="1:24" s="2" customFormat="1">
      <c r="A49" s="3" t="s">
        <v>53</v>
      </c>
      <c r="B49" s="1">
        <v>53</v>
      </c>
      <c r="C49" s="1">
        <v>1</v>
      </c>
      <c r="D49" s="1">
        <v>4</v>
      </c>
      <c r="E49" s="1">
        <v>3</v>
      </c>
      <c r="F49" s="1">
        <v>2</v>
      </c>
      <c r="G49" s="1">
        <v>2</v>
      </c>
      <c r="H49" s="1">
        <v>0</v>
      </c>
      <c r="I49" s="1">
        <v>1</v>
      </c>
      <c r="J49" s="1">
        <v>2</v>
      </c>
      <c r="K49" s="1">
        <v>4</v>
      </c>
      <c r="L49" s="1">
        <v>2</v>
      </c>
      <c r="M49" s="1">
        <v>6</v>
      </c>
      <c r="N49" s="1">
        <v>1</v>
      </c>
      <c r="O49" s="1">
        <v>4</v>
      </c>
      <c r="P49" s="1">
        <v>1</v>
      </c>
      <c r="Q49" s="1">
        <v>4</v>
      </c>
      <c r="R49" s="1">
        <v>2</v>
      </c>
      <c r="S49" s="1">
        <v>0</v>
      </c>
      <c r="T49" s="1">
        <v>10</v>
      </c>
      <c r="U49" s="1">
        <v>0</v>
      </c>
      <c r="V49" s="1">
        <v>0</v>
      </c>
      <c r="W49" s="1">
        <f>104-102</f>
        <v>2</v>
      </c>
      <c r="X49" s="3">
        <f>SUM(B49:W49)</f>
        <v>104</v>
      </c>
    </row>
    <row r="50" spans="1:24" s="2" customFormat="1">
      <c r="A50" s="3" t="s">
        <v>43</v>
      </c>
      <c r="B50" s="3" t="s">
        <v>28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 t="s">
        <v>27</v>
      </c>
      <c r="X50" s="1" t="s">
        <v>8</v>
      </c>
    </row>
    <row r="51" spans="1:24" s="2" customFormat="1">
      <c r="A51" s="3" t="s">
        <v>54</v>
      </c>
      <c r="B51" s="3" t="s">
        <v>28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 t="s">
        <v>27</v>
      </c>
      <c r="X51" s="1" t="s">
        <v>8</v>
      </c>
    </row>
    <row r="52" spans="1:24" s="2" customFormat="1">
      <c r="A52" s="3" t="s">
        <v>55</v>
      </c>
      <c r="B52" s="1">
        <v>2751</v>
      </c>
      <c r="C52" s="1">
        <v>117</v>
      </c>
      <c r="D52" s="1">
        <v>142</v>
      </c>
      <c r="E52" s="1">
        <v>86</v>
      </c>
      <c r="F52" s="1">
        <v>63</v>
      </c>
      <c r="G52" s="1">
        <v>24</v>
      </c>
      <c r="H52" s="1">
        <v>58</v>
      </c>
      <c r="I52" s="1">
        <v>70</v>
      </c>
      <c r="J52" s="1">
        <v>144</v>
      </c>
      <c r="K52" s="1">
        <v>128</v>
      </c>
      <c r="L52" s="1">
        <v>74</v>
      </c>
      <c r="M52" s="1">
        <v>201</v>
      </c>
      <c r="N52" s="1">
        <v>18</v>
      </c>
      <c r="O52" s="1">
        <v>72</v>
      </c>
      <c r="P52" s="1">
        <v>27</v>
      </c>
      <c r="Q52" s="1">
        <v>55</v>
      </c>
      <c r="R52" s="1">
        <v>30</v>
      </c>
      <c r="S52" s="1">
        <v>8</v>
      </c>
      <c r="T52" s="1">
        <v>150</v>
      </c>
      <c r="U52" s="1">
        <v>19</v>
      </c>
      <c r="V52" s="1">
        <v>67</v>
      </c>
      <c r="W52" s="1">
        <f>4338-4304</f>
        <v>34</v>
      </c>
      <c r="X52" s="3">
        <f>SUM(B52:W52)</f>
        <v>4338</v>
      </c>
    </row>
    <row r="53" spans="1:24" s="2" customFormat="1">
      <c r="A53" s="3" t="s">
        <v>56</v>
      </c>
      <c r="B53" s="1">
        <v>645</v>
      </c>
      <c r="C53" s="1">
        <v>36</v>
      </c>
      <c r="D53" s="1">
        <v>25</v>
      </c>
      <c r="E53" s="1">
        <v>23</v>
      </c>
      <c r="F53" s="1">
        <v>4</v>
      </c>
      <c r="G53" s="1">
        <v>20</v>
      </c>
      <c r="H53" s="1">
        <v>12</v>
      </c>
      <c r="I53" s="1">
        <v>4</v>
      </c>
      <c r="J53" s="1">
        <v>10</v>
      </c>
      <c r="K53" s="1">
        <v>25</v>
      </c>
      <c r="L53" s="1">
        <v>12</v>
      </c>
      <c r="M53" s="1">
        <v>44</v>
      </c>
      <c r="N53" s="1">
        <v>11</v>
      </c>
      <c r="O53" s="1">
        <v>18</v>
      </c>
      <c r="P53" s="1">
        <v>4</v>
      </c>
      <c r="Q53" s="1">
        <v>39</v>
      </c>
      <c r="R53" s="1">
        <v>129</v>
      </c>
      <c r="S53" s="1">
        <v>34</v>
      </c>
      <c r="T53" s="1">
        <v>49</v>
      </c>
      <c r="U53" s="1">
        <v>11</v>
      </c>
      <c r="V53" s="1">
        <v>5</v>
      </c>
      <c r="W53" s="1">
        <f>1171-1160</f>
        <v>11</v>
      </c>
      <c r="X53" s="3">
        <f>SUM(B53:W53)</f>
        <v>1171</v>
      </c>
    </row>
    <row r="54" spans="1:24" s="2" customFormat="1">
      <c r="A54" s="3" t="s">
        <v>57</v>
      </c>
      <c r="B54" s="1">
        <v>92</v>
      </c>
      <c r="C54" s="1">
        <v>5</v>
      </c>
      <c r="D54" s="1">
        <v>3</v>
      </c>
      <c r="E54" s="1">
        <v>5</v>
      </c>
      <c r="F54" s="1">
        <v>3</v>
      </c>
      <c r="G54" s="1">
        <v>1</v>
      </c>
      <c r="H54" s="1">
        <v>4</v>
      </c>
      <c r="I54" s="1">
        <v>2</v>
      </c>
      <c r="J54" s="1">
        <v>7</v>
      </c>
      <c r="K54" s="1">
        <v>7</v>
      </c>
      <c r="L54" s="1">
        <v>5</v>
      </c>
      <c r="M54" s="1">
        <v>13</v>
      </c>
      <c r="N54" s="1">
        <v>2</v>
      </c>
      <c r="O54" s="1">
        <v>5</v>
      </c>
      <c r="P54" s="1">
        <v>0</v>
      </c>
      <c r="Q54" s="1">
        <v>1</v>
      </c>
      <c r="R54" s="1">
        <v>3</v>
      </c>
      <c r="S54" s="1">
        <v>0</v>
      </c>
      <c r="T54" s="1">
        <v>9</v>
      </c>
      <c r="U54" s="1">
        <v>0</v>
      </c>
      <c r="V54" s="1">
        <v>2</v>
      </c>
      <c r="W54" s="1">
        <f>171-169</f>
        <v>2</v>
      </c>
      <c r="X54" s="3">
        <f>SUM(B54:W54)</f>
        <v>171</v>
      </c>
    </row>
    <row r="55" spans="1:24" s="2" customFormat="1">
      <c r="A55" s="3" t="s">
        <v>58</v>
      </c>
      <c r="B55" s="1">
        <v>19</v>
      </c>
      <c r="C55" s="1">
        <v>2</v>
      </c>
      <c r="D55" s="1">
        <v>0</v>
      </c>
      <c r="E55" s="1">
        <v>0</v>
      </c>
      <c r="F55" s="1">
        <v>2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1</v>
      </c>
      <c r="N55" s="1">
        <v>0</v>
      </c>
      <c r="O55" s="1">
        <v>0</v>
      </c>
      <c r="P55" s="1">
        <v>0</v>
      </c>
      <c r="Q55" s="1">
        <v>2</v>
      </c>
      <c r="R55" s="1">
        <v>2</v>
      </c>
      <c r="S55" s="1">
        <v>0</v>
      </c>
      <c r="T55" s="1">
        <v>3</v>
      </c>
      <c r="U55" s="1">
        <v>0</v>
      </c>
      <c r="V55" s="1">
        <v>0</v>
      </c>
      <c r="W55" s="1">
        <f>32-31</f>
        <v>1</v>
      </c>
      <c r="X55" s="3">
        <f>SUM(B55:W55)</f>
        <v>32</v>
      </c>
    </row>
    <row r="56" spans="1:24" s="2" customFormat="1">
      <c r="A56" s="3" t="s">
        <v>43</v>
      </c>
      <c r="B56" s="3" t="s">
        <v>28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 t="s">
        <v>27</v>
      </c>
      <c r="X56" s="1" t="s">
        <v>8</v>
      </c>
    </row>
    <row r="57" spans="1:24" s="2" customFormat="1">
      <c r="A57" s="3" t="s">
        <v>59</v>
      </c>
      <c r="B57" s="3" t="s">
        <v>28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 t="s">
        <v>27</v>
      </c>
      <c r="X57" s="1" t="s">
        <v>8</v>
      </c>
    </row>
    <row r="58" spans="1:24" s="2" customFormat="1">
      <c r="A58" s="3" t="s">
        <v>60</v>
      </c>
      <c r="B58" s="1">
        <v>2810</v>
      </c>
      <c r="C58" s="1">
        <v>128</v>
      </c>
      <c r="D58" s="1">
        <v>147</v>
      </c>
      <c r="E58" s="1">
        <v>83</v>
      </c>
      <c r="F58" s="1">
        <v>62</v>
      </c>
      <c r="G58" s="1">
        <v>23</v>
      </c>
      <c r="H58" s="1">
        <v>61</v>
      </c>
      <c r="I58" s="1">
        <v>72</v>
      </c>
      <c r="J58" s="1">
        <v>148</v>
      </c>
      <c r="K58" s="1">
        <v>131</v>
      </c>
      <c r="L58" s="1">
        <v>73</v>
      </c>
      <c r="M58" s="1">
        <v>199</v>
      </c>
      <c r="N58" s="1">
        <v>20</v>
      </c>
      <c r="O58" s="1">
        <v>74</v>
      </c>
      <c r="P58" s="1">
        <v>29</v>
      </c>
      <c r="Q58" s="1">
        <v>57</v>
      </c>
      <c r="R58" s="1">
        <v>32</v>
      </c>
      <c r="S58" s="1">
        <v>8</v>
      </c>
      <c r="T58" s="1">
        <v>151</v>
      </c>
      <c r="U58" s="1">
        <v>20</v>
      </c>
      <c r="V58" s="1">
        <v>70</v>
      </c>
      <c r="W58" s="1">
        <f>4433-4398</f>
        <v>35</v>
      </c>
      <c r="X58" s="3">
        <f>SUM(B58:W58)</f>
        <v>4433</v>
      </c>
    </row>
    <row r="59" spans="1:24" s="2" customFormat="1">
      <c r="A59" s="3" t="s">
        <v>61</v>
      </c>
      <c r="B59" s="1">
        <v>634</v>
      </c>
      <c r="C59" s="1">
        <v>26</v>
      </c>
      <c r="D59" s="1">
        <v>23</v>
      </c>
      <c r="E59" s="1">
        <v>26</v>
      </c>
      <c r="F59" s="1">
        <v>6</v>
      </c>
      <c r="G59" s="1">
        <v>21</v>
      </c>
      <c r="H59" s="1">
        <v>12</v>
      </c>
      <c r="I59" s="1">
        <v>2</v>
      </c>
      <c r="J59" s="1">
        <v>8</v>
      </c>
      <c r="K59" s="1">
        <v>26</v>
      </c>
      <c r="L59" s="1">
        <v>13</v>
      </c>
      <c r="M59" s="1">
        <v>47</v>
      </c>
      <c r="N59" s="1">
        <v>9</v>
      </c>
      <c r="O59" s="1">
        <v>18</v>
      </c>
      <c r="P59" s="1">
        <v>2</v>
      </c>
      <c r="Q59" s="1">
        <v>38</v>
      </c>
      <c r="R59" s="1">
        <v>128</v>
      </c>
      <c r="S59" s="1">
        <v>34</v>
      </c>
      <c r="T59" s="1">
        <v>46</v>
      </c>
      <c r="U59" s="1">
        <v>10</v>
      </c>
      <c r="V59" s="1">
        <v>3</v>
      </c>
      <c r="W59" s="1">
        <f>1145-1132</f>
        <v>13</v>
      </c>
      <c r="X59" s="3">
        <f>SUM(B59:W59)</f>
        <v>1145</v>
      </c>
    </row>
    <row r="60" spans="1:24" s="2" customFormat="1">
      <c r="A60" s="3" t="s">
        <v>62</v>
      </c>
      <c r="B60" s="1">
        <v>46</v>
      </c>
      <c r="C60" s="1">
        <v>3</v>
      </c>
      <c r="D60" s="1">
        <v>1</v>
      </c>
      <c r="E60" s="1">
        <v>4</v>
      </c>
      <c r="F60" s="1">
        <v>3</v>
      </c>
      <c r="G60" s="1">
        <v>0</v>
      </c>
      <c r="H60" s="1">
        <v>1</v>
      </c>
      <c r="I60" s="1">
        <v>1</v>
      </c>
      <c r="J60" s="1">
        <v>3</v>
      </c>
      <c r="K60" s="1">
        <v>3</v>
      </c>
      <c r="L60" s="1">
        <v>2</v>
      </c>
      <c r="M60" s="1">
        <v>10</v>
      </c>
      <c r="N60" s="1">
        <v>1</v>
      </c>
      <c r="O60" s="1">
        <v>2</v>
      </c>
      <c r="P60" s="1">
        <v>0</v>
      </c>
      <c r="Q60" s="1">
        <v>1</v>
      </c>
      <c r="R60" s="1">
        <v>3</v>
      </c>
      <c r="S60" s="1">
        <v>0</v>
      </c>
      <c r="T60" s="1">
        <v>4</v>
      </c>
      <c r="U60" s="1">
        <v>0</v>
      </c>
      <c r="V60" s="1">
        <v>1</v>
      </c>
      <c r="W60" s="1">
        <f>90-89</f>
        <v>1</v>
      </c>
      <c r="X60" s="3">
        <f>SUM(B60:W60)</f>
        <v>90</v>
      </c>
    </row>
    <row r="61" spans="1:24" s="2" customFormat="1">
      <c r="A61" s="3" t="s">
        <v>63</v>
      </c>
      <c r="B61" s="1">
        <v>18</v>
      </c>
      <c r="C61" s="1">
        <v>3</v>
      </c>
      <c r="D61" s="1">
        <v>0</v>
      </c>
      <c r="E61" s="1">
        <v>0</v>
      </c>
      <c r="F61" s="1">
        <v>1</v>
      </c>
      <c r="G61" s="1">
        <v>1</v>
      </c>
      <c r="H61" s="1">
        <v>0</v>
      </c>
      <c r="I61" s="1">
        <v>1</v>
      </c>
      <c r="J61" s="1">
        <v>0</v>
      </c>
      <c r="K61" s="1">
        <v>1</v>
      </c>
      <c r="L61" s="1">
        <v>0</v>
      </c>
      <c r="M61" s="1">
        <v>4</v>
      </c>
      <c r="N61" s="1">
        <v>1</v>
      </c>
      <c r="O61" s="1">
        <v>1</v>
      </c>
      <c r="P61" s="1">
        <v>0</v>
      </c>
      <c r="Q61" s="1">
        <v>0</v>
      </c>
      <c r="R61" s="1">
        <v>2</v>
      </c>
      <c r="S61" s="1">
        <v>0</v>
      </c>
      <c r="T61" s="1">
        <v>8</v>
      </c>
      <c r="U61" s="1">
        <v>0</v>
      </c>
      <c r="V61" s="1">
        <v>0</v>
      </c>
      <c r="W61" s="1">
        <f>42-41</f>
        <v>1</v>
      </c>
      <c r="X61" s="3">
        <f>SUM(B61:W61)</f>
        <v>42</v>
      </c>
    </row>
    <row r="62" spans="1:24" s="2" customFormat="1">
      <c r="A62" s="3" t="s">
        <v>43</v>
      </c>
      <c r="B62" s="3" t="s">
        <v>28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 t="s">
        <v>27</v>
      </c>
      <c r="X62" s="1" t="s">
        <v>8</v>
      </c>
    </row>
    <row r="63" spans="1:24" s="2" customFormat="1">
      <c r="A63" s="3" t="s">
        <v>64</v>
      </c>
      <c r="B63" s="3" t="s">
        <v>28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 t="s">
        <v>27</v>
      </c>
      <c r="X63" s="1" t="s">
        <v>8</v>
      </c>
    </row>
    <row r="64" spans="1:24" s="2" customFormat="1">
      <c r="A64" s="3" t="s">
        <v>65</v>
      </c>
      <c r="B64" s="1">
        <v>2743</v>
      </c>
      <c r="C64" s="1">
        <v>125</v>
      </c>
      <c r="D64" s="1">
        <v>146</v>
      </c>
      <c r="E64" s="1">
        <v>81</v>
      </c>
      <c r="F64" s="1">
        <v>62</v>
      </c>
      <c r="G64" s="1">
        <v>25</v>
      </c>
      <c r="H64" s="1">
        <v>59</v>
      </c>
      <c r="I64" s="1">
        <v>73</v>
      </c>
      <c r="J64" s="1">
        <v>143</v>
      </c>
      <c r="K64" s="1">
        <v>128</v>
      </c>
      <c r="L64" s="1">
        <v>72</v>
      </c>
      <c r="M64" s="1">
        <v>199</v>
      </c>
      <c r="N64" s="1">
        <v>19</v>
      </c>
      <c r="O64" s="1">
        <v>70</v>
      </c>
      <c r="P64" s="1">
        <v>28</v>
      </c>
      <c r="Q64" s="1">
        <v>52</v>
      </c>
      <c r="R64" s="1">
        <v>27</v>
      </c>
      <c r="S64" s="1">
        <v>7</v>
      </c>
      <c r="T64" s="1">
        <v>154</v>
      </c>
      <c r="U64" s="1">
        <v>19</v>
      </c>
      <c r="V64" s="1">
        <v>68</v>
      </c>
      <c r="W64" s="1">
        <f>4335-4300</f>
        <v>35</v>
      </c>
      <c r="X64" s="3">
        <f>SUM(B64:W64)</f>
        <v>4335</v>
      </c>
    </row>
    <row r="65" spans="1:24" s="2" customFormat="1">
      <c r="A65" s="3" t="s">
        <v>66</v>
      </c>
      <c r="B65" s="1">
        <v>654</v>
      </c>
      <c r="C65" s="1">
        <v>31</v>
      </c>
      <c r="D65" s="1">
        <v>19</v>
      </c>
      <c r="E65" s="1">
        <v>25</v>
      </c>
      <c r="F65" s="1">
        <v>6</v>
      </c>
      <c r="G65" s="1">
        <v>20</v>
      </c>
      <c r="H65" s="1">
        <v>14</v>
      </c>
      <c r="I65" s="1">
        <v>2</v>
      </c>
      <c r="J65" s="1">
        <v>8</v>
      </c>
      <c r="K65" s="1">
        <v>27</v>
      </c>
      <c r="L65" s="1">
        <v>12</v>
      </c>
      <c r="M65" s="1">
        <v>46</v>
      </c>
      <c r="N65" s="1">
        <v>12</v>
      </c>
      <c r="O65" s="1">
        <v>21</v>
      </c>
      <c r="P65" s="1">
        <v>3</v>
      </c>
      <c r="Q65" s="1">
        <v>43</v>
      </c>
      <c r="R65" s="1">
        <v>132</v>
      </c>
      <c r="S65" s="1">
        <v>35</v>
      </c>
      <c r="T65" s="1">
        <v>49</v>
      </c>
      <c r="U65" s="1">
        <v>11</v>
      </c>
      <c r="V65" s="1">
        <v>4</v>
      </c>
      <c r="W65" s="1">
        <f>1187-1174</f>
        <v>13</v>
      </c>
      <c r="X65" s="3">
        <f>SUM(B65:W65)</f>
        <v>1187</v>
      </c>
    </row>
    <row r="66" spans="1:24" s="2" customFormat="1">
      <c r="A66" s="3" t="s">
        <v>67</v>
      </c>
      <c r="B66" s="1">
        <v>95</v>
      </c>
      <c r="C66" s="1">
        <v>4</v>
      </c>
      <c r="D66" s="1">
        <v>2</v>
      </c>
      <c r="E66" s="1">
        <v>8</v>
      </c>
      <c r="F66" s="1">
        <v>3</v>
      </c>
      <c r="G66" s="1">
        <v>0</v>
      </c>
      <c r="H66" s="1">
        <v>1</v>
      </c>
      <c r="I66" s="1">
        <v>1</v>
      </c>
      <c r="J66" s="1">
        <v>7</v>
      </c>
      <c r="K66" s="1">
        <v>6</v>
      </c>
      <c r="L66" s="1">
        <v>5</v>
      </c>
      <c r="M66" s="1">
        <v>15</v>
      </c>
      <c r="N66" s="1">
        <v>0</v>
      </c>
      <c r="O66" s="1">
        <v>3</v>
      </c>
      <c r="P66" s="1">
        <v>0</v>
      </c>
      <c r="Q66" s="1">
        <v>2</v>
      </c>
      <c r="R66" s="1">
        <v>4</v>
      </c>
      <c r="S66" s="1">
        <v>0</v>
      </c>
      <c r="T66" s="1">
        <v>5</v>
      </c>
      <c r="U66" s="1">
        <v>0</v>
      </c>
      <c r="V66" s="1">
        <v>2</v>
      </c>
      <c r="W66" s="1">
        <f>164-163</f>
        <v>1</v>
      </c>
      <c r="X66" s="3">
        <f>SUM(B66:W66)</f>
        <v>164</v>
      </c>
    </row>
    <row r="67" spans="1:24" s="2" customFormat="1">
      <c r="A67" s="3" t="s">
        <v>43</v>
      </c>
      <c r="B67" s="3" t="s">
        <v>28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 t="s">
        <v>27</v>
      </c>
      <c r="X67" s="1" t="s">
        <v>8</v>
      </c>
    </row>
    <row r="68" spans="1:24" s="2" customFormat="1">
      <c r="A68" s="3" t="s">
        <v>68</v>
      </c>
      <c r="B68" s="3" t="s">
        <v>28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 t="s">
        <v>27</v>
      </c>
      <c r="X68" s="1" t="s">
        <v>8</v>
      </c>
    </row>
    <row r="69" spans="1:24" s="2" customFormat="1">
      <c r="A69" s="3" t="s">
        <v>69</v>
      </c>
      <c r="B69" s="1">
        <v>2914</v>
      </c>
      <c r="C69" s="1">
        <v>138</v>
      </c>
      <c r="D69" s="1">
        <v>153</v>
      </c>
      <c r="E69" s="1">
        <v>98</v>
      </c>
      <c r="F69" s="1">
        <v>65</v>
      </c>
      <c r="G69" s="1">
        <v>32</v>
      </c>
      <c r="H69" s="1">
        <v>62</v>
      </c>
      <c r="I69" s="1">
        <v>74</v>
      </c>
      <c r="J69" s="1">
        <v>150</v>
      </c>
      <c r="K69" s="1">
        <v>143</v>
      </c>
      <c r="L69" s="1">
        <v>75</v>
      </c>
      <c r="M69" s="1">
        <v>218</v>
      </c>
      <c r="N69" s="1">
        <v>24</v>
      </c>
      <c r="O69" s="1">
        <v>78</v>
      </c>
      <c r="P69" s="1">
        <v>30</v>
      </c>
      <c r="Q69" s="1">
        <v>59</v>
      </c>
      <c r="R69" s="1">
        <v>47</v>
      </c>
      <c r="S69" s="1">
        <v>10</v>
      </c>
      <c r="T69" s="1">
        <v>164</v>
      </c>
      <c r="U69" s="1">
        <v>19</v>
      </c>
      <c r="V69" s="1">
        <v>70</v>
      </c>
      <c r="W69" s="1">
        <f>4656-4623</f>
        <v>33</v>
      </c>
      <c r="X69" s="3">
        <f>SUM(B69:W69)</f>
        <v>4656</v>
      </c>
    </row>
    <row r="70" spans="1:24" s="2" customFormat="1">
      <c r="A70" s="3" t="s">
        <v>43</v>
      </c>
      <c r="B70" s="3" t="s">
        <v>28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 t="s">
        <v>27</v>
      </c>
      <c r="X70" s="1" t="s">
        <v>8</v>
      </c>
    </row>
    <row r="71" spans="1:24" s="2" customFormat="1">
      <c r="A71" s="3" t="s">
        <v>70</v>
      </c>
      <c r="B71" s="3" t="s">
        <v>28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 t="s">
        <v>27</v>
      </c>
      <c r="X71" s="1" t="s">
        <v>8</v>
      </c>
    </row>
    <row r="72" spans="1:24" s="2" customFormat="1">
      <c r="A72" s="3" t="s">
        <v>71</v>
      </c>
      <c r="B72" s="1">
        <v>3023</v>
      </c>
      <c r="C72" s="1">
        <v>147</v>
      </c>
      <c r="D72" s="1">
        <v>157</v>
      </c>
      <c r="E72" s="1">
        <v>97</v>
      </c>
      <c r="F72" s="1">
        <v>66</v>
      </c>
      <c r="G72" s="1">
        <v>33</v>
      </c>
      <c r="H72" s="1">
        <v>65</v>
      </c>
      <c r="I72" s="1">
        <v>77</v>
      </c>
      <c r="J72" s="1">
        <v>156</v>
      </c>
      <c r="K72" s="1">
        <v>153</v>
      </c>
      <c r="L72" s="1">
        <v>88</v>
      </c>
      <c r="M72" s="1">
        <v>227</v>
      </c>
      <c r="N72" s="1">
        <v>24</v>
      </c>
      <c r="O72" s="1">
        <v>83</v>
      </c>
      <c r="P72" s="1">
        <v>31</v>
      </c>
      <c r="Q72" s="1">
        <v>63</v>
      </c>
      <c r="R72" s="1">
        <v>46</v>
      </c>
      <c r="S72" s="1">
        <v>10</v>
      </c>
      <c r="T72" s="1">
        <v>175</v>
      </c>
      <c r="U72" s="1">
        <v>21</v>
      </c>
      <c r="V72" s="1">
        <v>71</v>
      </c>
      <c r="W72" s="1">
        <f>4849-4813</f>
        <v>36</v>
      </c>
      <c r="X72" s="3">
        <f>SUM(B72:W72)</f>
        <v>4849</v>
      </c>
    </row>
    <row r="73" spans="1:24" s="2" customFormat="1">
      <c r="A73" s="3" t="s">
        <v>43</v>
      </c>
      <c r="B73" s="3" t="s">
        <v>28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 t="s">
        <v>27</v>
      </c>
      <c r="X73" s="1" t="s">
        <v>8</v>
      </c>
    </row>
    <row r="74" spans="1:24" s="2" customFormat="1">
      <c r="A74" s="3" t="s">
        <v>72</v>
      </c>
      <c r="B74" s="3" t="s">
        <v>28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 t="s">
        <v>27</v>
      </c>
      <c r="X74" s="1" t="s">
        <v>8</v>
      </c>
    </row>
    <row r="75" spans="1:24" s="2" customFormat="1">
      <c r="A75" s="3" t="s">
        <v>73</v>
      </c>
      <c r="B75" s="1">
        <v>2933</v>
      </c>
      <c r="C75" s="1">
        <v>140</v>
      </c>
      <c r="D75" s="1">
        <v>153</v>
      </c>
      <c r="E75" s="1">
        <v>93</v>
      </c>
      <c r="F75" s="1">
        <v>66</v>
      </c>
      <c r="G75" s="1">
        <v>32</v>
      </c>
      <c r="H75" s="1">
        <v>65</v>
      </c>
      <c r="I75" s="1">
        <v>73</v>
      </c>
      <c r="J75" s="1">
        <v>147</v>
      </c>
      <c r="K75" s="1">
        <v>147</v>
      </c>
      <c r="L75" s="1">
        <v>76</v>
      </c>
      <c r="M75" s="1">
        <v>223</v>
      </c>
      <c r="N75" s="1">
        <v>24</v>
      </c>
      <c r="O75" s="1">
        <v>81</v>
      </c>
      <c r="P75" s="1">
        <v>30</v>
      </c>
      <c r="Q75" s="1">
        <v>60</v>
      </c>
      <c r="R75" s="1">
        <v>48</v>
      </c>
      <c r="S75" s="1">
        <v>10</v>
      </c>
      <c r="T75" s="1">
        <v>166</v>
      </c>
      <c r="U75" s="1">
        <v>19</v>
      </c>
      <c r="V75" s="1">
        <v>69</v>
      </c>
      <c r="W75" s="1">
        <f>4690-4655</f>
        <v>35</v>
      </c>
      <c r="X75" s="3">
        <f>SUM(B75:W75)</f>
        <v>4690</v>
      </c>
    </row>
    <row r="76" spans="1:24" s="2" customFormat="1">
      <c r="A76" s="3" t="s">
        <v>43</v>
      </c>
      <c r="B76" s="3" t="s">
        <v>28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 t="s">
        <v>27</v>
      </c>
      <c r="X76" s="1" t="s">
        <v>8</v>
      </c>
    </row>
    <row r="77" spans="1:24" s="2" customFormat="1">
      <c r="A77" s="3" t="s">
        <v>74</v>
      </c>
      <c r="B77" s="3" t="s">
        <v>28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 t="s">
        <v>27</v>
      </c>
      <c r="X77" s="1" t="s">
        <v>8</v>
      </c>
    </row>
    <row r="78" spans="1:24" s="2" customFormat="1">
      <c r="A78" s="3" t="s">
        <v>75</v>
      </c>
      <c r="B78" s="1">
        <v>2929</v>
      </c>
      <c r="C78" s="1">
        <v>141</v>
      </c>
      <c r="D78" s="1">
        <v>153</v>
      </c>
      <c r="E78" s="1">
        <v>92</v>
      </c>
      <c r="F78" s="1">
        <v>66</v>
      </c>
      <c r="G78" s="1">
        <v>32</v>
      </c>
      <c r="H78" s="1">
        <v>65</v>
      </c>
      <c r="I78" s="1">
        <v>73</v>
      </c>
      <c r="J78" s="1">
        <v>146</v>
      </c>
      <c r="K78" s="1">
        <v>145</v>
      </c>
      <c r="L78" s="1">
        <v>75</v>
      </c>
      <c r="M78" s="1">
        <v>221</v>
      </c>
      <c r="N78" s="1">
        <v>24</v>
      </c>
      <c r="O78" s="1">
        <v>78</v>
      </c>
      <c r="P78" s="1">
        <v>30</v>
      </c>
      <c r="Q78" s="1">
        <v>59</v>
      </c>
      <c r="R78" s="1">
        <v>45</v>
      </c>
      <c r="S78" s="1">
        <v>10</v>
      </c>
      <c r="T78" s="1">
        <v>164</v>
      </c>
      <c r="U78" s="1">
        <v>19</v>
      </c>
      <c r="V78" s="1">
        <v>69</v>
      </c>
      <c r="W78" s="1">
        <f>4672-4636</f>
        <v>36</v>
      </c>
      <c r="X78" s="3">
        <f>SUM(B78:W78)</f>
        <v>4672</v>
      </c>
    </row>
    <row r="79" spans="1:24" s="2" customFormat="1">
      <c r="A79" s="3" t="s">
        <v>43</v>
      </c>
      <c r="B79" s="3" t="s">
        <v>28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 t="s">
        <v>27</v>
      </c>
      <c r="X79" s="1" t="s">
        <v>8</v>
      </c>
    </row>
    <row r="80" spans="1:24" s="2" customFormat="1">
      <c r="A80" s="3" t="s">
        <v>76</v>
      </c>
      <c r="B80" s="3" t="s">
        <v>28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 t="s">
        <v>27</v>
      </c>
      <c r="X80" s="1" t="s">
        <v>8</v>
      </c>
    </row>
    <row r="81" spans="1:24" s="2" customFormat="1">
      <c r="A81" s="3" t="s">
        <v>77</v>
      </c>
      <c r="B81" s="1">
        <v>2795</v>
      </c>
      <c r="C81" s="1">
        <v>133</v>
      </c>
      <c r="D81" s="1">
        <v>146</v>
      </c>
      <c r="E81" s="1">
        <v>90</v>
      </c>
      <c r="F81" s="1">
        <v>62</v>
      </c>
      <c r="G81" s="1">
        <v>32</v>
      </c>
      <c r="H81" s="1">
        <v>59</v>
      </c>
      <c r="I81" s="1">
        <v>69</v>
      </c>
      <c r="J81" s="1">
        <v>146</v>
      </c>
      <c r="K81" s="1">
        <v>145</v>
      </c>
      <c r="L81" s="1">
        <v>80</v>
      </c>
      <c r="M81" s="1">
        <v>209</v>
      </c>
      <c r="N81" s="1">
        <v>24</v>
      </c>
      <c r="O81" s="1">
        <v>80</v>
      </c>
      <c r="P81" s="1">
        <v>25</v>
      </c>
      <c r="Q81" s="1">
        <v>58</v>
      </c>
      <c r="R81" s="1">
        <v>45</v>
      </c>
      <c r="S81" s="1">
        <v>10</v>
      </c>
      <c r="T81" s="1">
        <v>158</v>
      </c>
      <c r="U81" s="1">
        <v>19</v>
      </c>
      <c r="V81" s="1">
        <v>67</v>
      </c>
      <c r="W81" s="1">
        <v>36</v>
      </c>
      <c r="X81" s="3">
        <f>SUM(B81:W81)</f>
        <v>4488</v>
      </c>
    </row>
    <row r="82" spans="1:24" s="2" customFormat="1">
      <c r="A82" s="3" t="s">
        <v>78</v>
      </c>
      <c r="B82" s="1">
        <v>185</v>
      </c>
      <c r="C82" s="1">
        <v>11</v>
      </c>
      <c r="D82" s="1">
        <v>7</v>
      </c>
      <c r="E82" s="1">
        <v>4</v>
      </c>
      <c r="F82" s="1">
        <v>2</v>
      </c>
      <c r="G82" s="1">
        <v>0</v>
      </c>
      <c r="H82" s="1">
        <v>2</v>
      </c>
      <c r="I82" s="1">
        <v>4</v>
      </c>
      <c r="J82" s="1">
        <v>2</v>
      </c>
      <c r="K82" s="1">
        <v>1</v>
      </c>
      <c r="L82" s="1">
        <v>3</v>
      </c>
      <c r="M82" s="1">
        <v>11</v>
      </c>
      <c r="N82" s="1">
        <v>2</v>
      </c>
      <c r="O82" s="1">
        <v>4</v>
      </c>
      <c r="P82" s="1">
        <v>2</v>
      </c>
      <c r="Q82" s="1">
        <v>6</v>
      </c>
      <c r="R82" s="1">
        <v>6</v>
      </c>
      <c r="S82" s="1">
        <v>0</v>
      </c>
      <c r="T82" s="1">
        <v>9</v>
      </c>
      <c r="U82" s="1">
        <v>0</v>
      </c>
      <c r="V82" s="1">
        <v>2</v>
      </c>
      <c r="W82" s="1">
        <v>0</v>
      </c>
      <c r="X82" s="3">
        <f>SUM(B82:W82)</f>
        <v>263</v>
      </c>
    </row>
    <row r="83" spans="1:24" s="2" customFormat="1">
      <c r="A83" s="3" t="s">
        <v>43</v>
      </c>
      <c r="B83" s="3" t="s">
        <v>28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 t="s">
        <v>27</v>
      </c>
      <c r="X83" s="1" t="s">
        <v>8</v>
      </c>
    </row>
    <row r="84" spans="1:24" s="2" customFormat="1">
      <c r="A84" s="3" t="s">
        <v>79</v>
      </c>
      <c r="B84" s="3" t="s">
        <v>28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 t="s">
        <v>27</v>
      </c>
      <c r="X84" s="1" t="s">
        <v>8</v>
      </c>
    </row>
    <row r="85" spans="1:24" s="2" customFormat="1">
      <c r="A85" s="3" t="s">
        <v>80</v>
      </c>
      <c r="B85" s="1">
        <v>2984</v>
      </c>
      <c r="C85" s="1">
        <v>149</v>
      </c>
      <c r="D85" s="1">
        <v>158</v>
      </c>
      <c r="E85" s="1">
        <v>94</v>
      </c>
      <c r="F85" s="1">
        <v>66</v>
      </c>
      <c r="G85" s="1">
        <v>32</v>
      </c>
      <c r="H85" s="1">
        <v>64</v>
      </c>
      <c r="I85" s="1">
        <v>73</v>
      </c>
      <c r="J85" s="1">
        <v>145</v>
      </c>
      <c r="K85" s="1">
        <v>146</v>
      </c>
      <c r="L85" s="1">
        <v>83</v>
      </c>
      <c r="M85" s="1">
        <v>225</v>
      </c>
      <c r="N85" s="1">
        <v>26</v>
      </c>
      <c r="O85" s="1">
        <v>83</v>
      </c>
      <c r="P85" s="1">
        <v>30</v>
      </c>
      <c r="Q85" s="1">
        <v>69</v>
      </c>
      <c r="R85" s="1">
        <v>52</v>
      </c>
      <c r="S85" s="1">
        <v>10</v>
      </c>
      <c r="T85" s="1">
        <v>174</v>
      </c>
      <c r="U85" s="1">
        <v>20</v>
      </c>
      <c r="V85" s="1">
        <v>69</v>
      </c>
      <c r="W85" s="1">
        <f>4788-4752</f>
        <v>36</v>
      </c>
      <c r="X85" s="3">
        <f>SUM(B85:W85)</f>
        <v>4788</v>
      </c>
    </row>
    <row r="86" spans="1:24" s="2" customFormat="1">
      <c r="A86" s="3" t="s">
        <v>43</v>
      </c>
      <c r="B86" s="3" t="s">
        <v>28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 t="s">
        <v>27</v>
      </c>
      <c r="X86" s="1" t="s">
        <v>8</v>
      </c>
    </row>
    <row r="87" spans="1:24" s="2" customFormat="1">
      <c r="A87" s="3" t="s">
        <v>81</v>
      </c>
      <c r="B87" s="3" t="s">
        <v>28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 t="s">
        <v>27</v>
      </c>
      <c r="X87" s="1" t="s">
        <v>8</v>
      </c>
    </row>
    <row r="88" spans="1:24" s="2" customFormat="1">
      <c r="A88" s="3" t="s">
        <v>82</v>
      </c>
      <c r="B88" s="1">
        <v>3005</v>
      </c>
      <c r="C88" s="1">
        <v>151</v>
      </c>
      <c r="D88" s="1">
        <v>162</v>
      </c>
      <c r="E88" s="1">
        <v>96</v>
      </c>
      <c r="F88" s="1">
        <v>64</v>
      </c>
      <c r="G88" s="1">
        <v>35</v>
      </c>
      <c r="H88" s="1">
        <v>67</v>
      </c>
      <c r="I88" s="1">
        <v>76</v>
      </c>
      <c r="J88" s="1">
        <v>145</v>
      </c>
      <c r="K88" s="1">
        <v>156</v>
      </c>
      <c r="L88" s="1">
        <v>86</v>
      </c>
      <c r="M88" s="1">
        <v>226</v>
      </c>
      <c r="N88" s="1">
        <v>26</v>
      </c>
      <c r="O88" s="1">
        <v>84</v>
      </c>
      <c r="P88" s="1">
        <v>30</v>
      </c>
      <c r="Q88" s="1">
        <v>69</v>
      </c>
      <c r="R88" s="1">
        <v>54</v>
      </c>
      <c r="S88" s="1">
        <v>10</v>
      </c>
      <c r="T88" s="1">
        <v>174</v>
      </c>
      <c r="U88" s="1">
        <v>21</v>
      </c>
      <c r="V88" s="1">
        <v>69</v>
      </c>
      <c r="W88" s="1">
        <f>4845-4806</f>
        <v>39</v>
      </c>
      <c r="X88" s="3">
        <f>SUM(B88:W88)</f>
        <v>4845</v>
      </c>
    </row>
    <row r="89" spans="1:24" s="2" customFormat="1">
      <c r="A89" s="3" t="s">
        <v>27</v>
      </c>
      <c r="B89" s="3" t="s">
        <v>28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 t="s">
        <v>27</v>
      </c>
      <c r="X89" s="1" t="s">
        <v>8</v>
      </c>
    </row>
    <row r="90" spans="1:24" s="2" customFormat="1">
      <c r="A90" s="3" t="s">
        <v>83</v>
      </c>
      <c r="B90" s="3" t="s">
        <v>28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 t="s">
        <v>27</v>
      </c>
      <c r="X90" s="1" t="s">
        <v>8</v>
      </c>
    </row>
    <row r="91" spans="1:24" s="2" customFormat="1">
      <c r="A91" s="3" t="s">
        <v>84</v>
      </c>
      <c r="B91" s="1">
        <v>3019</v>
      </c>
      <c r="C91" s="1">
        <v>147</v>
      </c>
      <c r="D91" s="1">
        <v>160</v>
      </c>
      <c r="E91" s="1">
        <v>103</v>
      </c>
      <c r="F91" s="1">
        <v>63</v>
      </c>
      <c r="G91" s="1">
        <v>33</v>
      </c>
      <c r="H91" s="1">
        <v>66</v>
      </c>
      <c r="I91" s="1">
        <v>73</v>
      </c>
      <c r="J91" s="1">
        <v>148</v>
      </c>
      <c r="K91" s="1">
        <v>154</v>
      </c>
      <c r="L91" s="1">
        <v>86</v>
      </c>
      <c r="M91" s="1">
        <v>234</v>
      </c>
      <c r="N91" s="1">
        <v>26</v>
      </c>
      <c r="O91" s="1">
        <v>81</v>
      </c>
      <c r="P91" s="1">
        <v>30</v>
      </c>
      <c r="Q91" s="1">
        <v>68</v>
      </c>
      <c r="R91" s="1">
        <v>50</v>
      </c>
      <c r="S91" s="1">
        <v>10</v>
      </c>
      <c r="T91" s="1">
        <v>172</v>
      </c>
      <c r="U91" s="1">
        <v>21</v>
      </c>
      <c r="V91" s="1">
        <v>67</v>
      </c>
      <c r="W91" s="1">
        <f>4848-4811</f>
        <v>37</v>
      </c>
      <c r="X91" s="3">
        <f>SUM(B91:W91)</f>
        <v>4848</v>
      </c>
    </row>
    <row r="92" spans="1:24" s="2" customFormat="1">
      <c r="A92" s="3" t="s">
        <v>27</v>
      </c>
      <c r="B92" s="3" t="s">
        <v>28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 t="s">
        <v>27</v>
      </c>
      <c r="X92" s="1" t="s">
        <v>8</v>
      </c>
    </row>
    <row r="93" spans="1:24" s="2" customFormat="1">
      <c r="A93" s="3" t="s">
        <v>85</v>
      </c>
      <c r="B93" s="3" t="s">
        <v>28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 t="s">
        <v>27</v>
      </c>
      <c r="X93" s="1" t="s">
        <v>8</v>
      </c>
    </row>
    <row r="94" spans="1:24" s="2" customFormat="1">
      <c r="A94" s="3" t="s">
        <v>86</v>
      </c>
      <c r="B94" s="1">
        <v>3089</v>
      </c>
      <c r="C94" s="1">
        <v>154</v>
      </c>
      <c r="D94" s="1">
        <v>162</v>
      </c>
      <c r="E94" s="1">
        <v>99</v>
      </c>
      <c r="F94" s="1">
        <v>68</v>
      </c>
      <c r="G94" s="1">
        <v>36</v>
      </c>
      <c r="H94" s="1">
        <v>65</v>
      </c>
      <c r="I94" s="1">
        <v>75</v>
      </c>
      <c r="J94" s="1">
        <v>153</v>
      </c>
      <c r="K94" s="1">
        <v>164</v>
      </c>
      <c r="L94" s="1">
        <v>88</v>
      </c>
      <c r="M94" s="1">
        <v>232</v>
      </c>
      <c r="N94" s="1">
        <v>27</v>
      </c>
      <c r="O94" s="1">
        <v>84</v>
      </c>
      <c r="P94" s="1">
        <v>31</v>
      </c>
      <c r="Q94" s="1">
        <v>70</v>
      </c>
      <c r="R94" s="1">
        <v>54</v>
      </c>
      <c r="S94" s="1">
        <v>12</v>
      </c>
      <c r="T94" s="1">
        <v>174</v>
      </c>
      <c r="U94" s="1">
        <v>23</v>
      </c>
      <c r="V94" s="1">
        <v>71</v>
      </c>
      <c r="W94" s="1">
        <f>4972-4931</f>
        <v>41</v>
      </c>
      <c r="X94" s="3">
        <f>SUM(B94:W94)</f>
        <v>4972</v>
      </c>
    </row>
    <row r="95" spans="1:24" s="2" customFormat="1">
      <c r="A95" s="3" t="s">
        <v>27</v>
      </c>
      <c r="B95" s="3" t="s">
        <v>28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 t="s">
        <v>27</v>
      </c>
      <c r="X95" s="1" t="s">
        <v>8</v>
      </c>
    </row>
    <row r="96" spans="1:24" s="2" customFormat="1">
      <c r="A96" s="3" t="s">
        <v>87</v>
      </c>
      <c r="B96" s="3" t="s">
        <v>28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 t="s">
        <v>27</v>
      </c>
      <c r="X96" s="1" t="s">
        <v>8</v>
      </c>
    </row>
    <row r="97" spans="1:24" s="2" customFormat="1" ht="15" customHeight="1">
      <c r="A97" s="3" t="s">
        <v>88</v>
      </c>
      <c r="B97" s="1">
        <v>814</v>
      </c>
      <c r="C97" s="1">
        <v>143</v>
      </c>
      <c r="D97" s="1">
        <v>157</v>
      </c>
      <c r="E97" s="1">
        <v>91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80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f>1294-1285</f>
        <v>9</v>
      </c>
      <c r="X97" s="3">
        <f>SUM(B97:W97)</f>
        <v>1294</v>
      </c>
    </row>
    <row r="98" spans="1:24" s="2" customFormat="1">
      <c r="A98" s="3" t="s">
        <v>27</v>
      </c>
      <c r="B98" s="3" t="s">
        <v>28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 t="s">
        <v>27</v>
      </c>
      <c r="X98" s="1" t="s">
        <v>8</v>
      </c>
    </row>
    <row r="99" spans="1:24" s="2" customFormat="1">
      <c r="A99" s="3" t="s">
        <v>89</v>
      </c>
      <c r="B99" s="3" t="s">
        <v>28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 t="s">
        <v>27</v>
      </c>
      <c r="X99" s="1" t="s">
        <v>8</v>
      </c>
    </row>
    <row r="100" spans="1:24" s="2" customFormat="1">
      <c r="A100" s="3" t="s">
        <v>90</v>
      </c>
      <c r="B100" s="1">
        <v>708</v>
      </c>
      <c r="C100" s="1">
        <v>0</v>
      </c>
      <c r="D100" s="1">
        <v>0</v>
      </c>
      <c r="E100" s="1">
        <v>0</v>
      </c>
      <c r="F100" s="1">
        <v>66</v>
      </c>
      <c r="G100" s="1">
        <v>34</v>
      </c>
      <c r="H100" s="1">
        <v>64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27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176</v>
      </c>
      <c r="U100" s="1">
        <v>0</v>
      </c>
      <c r="V100" s="1">
        <v>0</v>
      </c>
      <c r="W100" s="1">
        <f>1076-1075</f>
        <v>1</v>
      </c>
      <c r="X100" s="3">
        <f>SUM(B100:W100)</f>
        <v>1076</v>
      </c>
    </row>
    <row r="101" spans="1:24" s="2" customFormat="1">
      <c r="A101" s="3" t="s">
        <v>27</v>
      </c>
      <c r="B101" s="3" t="s">
        <v>28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 t="s">
        <v>27</v>
      </c>
      <c r="X101" s="1" t="s">
        <v>8</v>
      </c>
    </row>
    <row r="102" spans="1:24" s="2" customFormat="1">
      <c r="A102" s="3" t="s">
        <v>91</v>
      </c>
      <c r="B102" s="3" t="s">
        <v>28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 t="s">
        <v>27</v>
      </c>
      <c r="X102" s="1" t="s">
        <v>8</v>
      </c>
    </row>
    <row r="103" spans="1:24" s="2" customFormat="1">
      <c r="A103" s="3" t="s">
        <v>92</v>
      </c>
      <c r="B103" s="1">
        <v>838</v>
      </c>
      <c r="C103" s="1">
        <v>140</v>
      </c>
      <c r="D103" s="1">
        <v>162</v>
      </c>
      <c r="E103" s="1">
        <v>97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85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f>1331-1322</f>
        <v>9</v>
      </c>
      <c r="X103" s="3">
        <f>SUM(B103:W103)</f>
        <v>1331</v>
      </c>
    </row>
    <row r="104" spans="1:24" s="2" customFormat="1">
      <c r="A104" s="3" t="s">
        <v>27</v>
      </c>
      <c r="B104" s="3" t="s">
        <v>28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 t="s">
        <v>27</v>
      </c>
      <c r="X104" s="1" t="s">
        <v>8</v>
      </c>
    </row>
    <row r="105" spans="1:24" s="2" customFormat="1">
      <c r="A105" s="3" t="s">
        <v>93</v>
      </c>
      <c r="B105" s="3" t="s">
        <v>28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 t="s">
        <v>27</v>
      </c>
      <c r="X105" s="1" t="s">
        <v>8</v>
      </c>
    </row>
    <row r="106" spans="1:24" s="2" customFormat="1">
      <c r="A106" s="3" t="s">
        <v>94</v>
      </c>
      <c r="B106" s="1">
        <v>901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235</v>
      </c>
      <c r="N106" s="1">
        <v>0</v>
      </c>
      <c r="O106" s="1">
        <v>0</v>
      </c>
      <c r="P106" s="1">
        <v>0</v>
      </c>
      <c r="Q106" s="1">
        <v>0</v>
      </c>
      <c r="R106" s="1">
        <v>45</v>
      </c>
      <c r="S106" s="1">
        <v>0</v>
      </c>
      <c r="T106" s="1">
        <v>0</v>
      </c>
      <c r="U106" s="1">
        <v>0</v>
      </c>
      <c r="V106" s="1">
        <v>72</v>
      </c>
      <c r="W106" s="1">
        <f>1258-1253</f>
        <v>5</v>
      </c>
      <c r="X106" s="3">
        <f>SUM(B106:W106)</f>
        <v>1258</v>
      </c>
    </row>
    <row r="107" spans="1:24" s="2" customFormat="1">
      <c r="A107" s="3" t="s">
        <v>27</v>
      </c>
      <c r="B107" s="3" t="s">
        <v>28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 t="s">
        <v>27</v>
      </c>
      <c r="X107" s="1" t="s">
        <v>8</v>
      </c>
    </row>
    <row r="108" spans="1:24" s="2" customFormat="1">
      <c r="A108" s="3" t="s">
        <v>95</v>
      </c>
      <c r="B108" s="3" t="s">
        <v>28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 t="s">
        <v>27</v>
      </c>
      <c r="X108" s="1" t="s">
        <v>8</v>
      </c>
    </row>
    <row r="109" spans="1:24" s="2" customFormat="1">
      <c r="A109" s="3" t="s">
        <v>96</v>
      </c>
      <c r="B109" s="1">
        <v>713</v>
      </c>
      <c r="C109" s="1">
        <v>0</v>
      </c>
      <c r="D109" s="1">
        <v>0</v>
      </c>
      <c r="E109" s="1">
        <v>0</v>
      </c>
      <c r="F109" s="1">
        <v>68</v>
      </c>
      <c r="G109" s="1">
        <v>35</v>
      </c>
      <c r="H109" s="1">
        <v>65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27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176</v>
      </c>
      <c r="U109" s="1">
        <v>0</v>
      </c>
      <c r="V109" s="1">
        <v>0</v>
      </c>
      <c r="W109" s="1">
        <f>1085-1084</f>
        <v>1</v>
      </c>
      <c r="X109" s="3">
        <f>SUM(B109:W109)</f>
        <v>1085</v>
      </c>
    </row>
    <row r="110" spans="1:24" s="2" customFormat="1">
      <c r="A110" s="3" t="s">
        <v>27</v>
      </c>
      <c r="B110" s="3" t="s">
        <v>28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 t="s">
        <v>27</v>
      </c>
      <c r="X110" s="1" t="s">
        <v>8</v>
      </c>
    </row>
    <row r="111" spans="1:24" s="2" customFormat="1">
      <c r="A111" s="3" t="s">
        <v>97</v>
      </c>
      <c r="B111" s="3" t="s">
        <v>28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 t="s">
        <v>27</v>
      </c>
      <c r="X111" s="1" t="s">
        <v>8</v>
      </c>
    </row>
    <row r="112" spans="1:24" s="2" customFormat="1">
      <c r="A112" s="3" t="s">
        <v>98</v>
      </c>
      <c r="B112" s="1">
        <v>596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75</v>
      </c>
      <c r="J112" s="1">
        <v>147</v>
      </c>
      <c r="K112" s="1">
        <v>158</v>
      </c>
      <c r="L112" s="1">
        <v>84</v>
      </c>
      <c r="M112" s="1">
        <v>0</v>
      </c>
      <c r="N112" s="1">
        <v>0</v>
      </c>
      <c r="O112" s="1">
        <v>0</v>
      </c>
      <c r="P112" s="1">
        <v>30</v>
      </c>
      <c r="Q112" s="1">
        <v>71</v>
      </c>
      <c r="R112" s="1">
        <v>0</v>
      </c>
      <c r="S112" s="1">
        <v>10</v>
      </c>
      <c r="T112" s="1">
        <v>0</v>
      </c>
      <c r="U112" s="1">
        <v>22</v>
      </c>
      <c r="V112" s="1">
        <v>0</v>
      </c>
      <c r="W112" s="4">
        <f>1217-1193</f>
        <v>24</v>
      </c>
      <c r="X112" s="3">
        <f>SUM(B112:W112)</f>
        <v>1217</v>
      </c>
    </row>
    <row r="113" spans="1:24" s="2" customFormat="1">
      <c r="A113" s="3" t="s">
        <v>27</v>
      </c>
      <c r="B113" s="3" t="s">
        <v>28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 t="s">
        <v>27</v>
      </c>
      <c r="X113" s="1" t="s">
        <v>8</v>
      </c>
    </row>
    <row r="114" spans="1:24" s="2" customFormat="1">
      <c r="A114" s="3" t="s">
        <v>99</v>
      </c>
      <c r="B114" s="3" t="s">
        <v>28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 t="s">
        <v>27</v>
      </c>
      <c r="X114" s="1" t="s">
        <v>8</v>
      </c>
    </row>
    <row r="115" spans="1:24" s="2" customFormat="1">
      <c r="A115" s="3" t="s">
        <v>100</v>
      </c>
      <c r="B115" s="3" t="s">
        <v>28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 t="s">
        <v>27</v>
      </c>
      <c r="X115" s="1" t="s">
        <v>8</v>
      </c>
    </row>
    <row r="116" spans="1:24" s="2" customFormat="1">
      <c r="A116" s="3" t="s">
        <v>101</v>
      </c>
      <c r="B116" s="3">
        <v>57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48</v>
      </c>
      <c r="K116" s="1">
        <v>35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8</v>
      </c>
      <c r="T116" s="1">
        <v>0</v>
      </c>
      <c r="U116" s="1">
        <v>0</v>
      </c>
      <c r="V116" s="1">
        <v>0</v>
      </c>
      <c r="W116" s="1">
        <f>149-148</f>
        <v>1</v>
      </c>
      <c r="X116" s="3">
        <f t="shared" ref="X116:X121" si="1">SUM(B116:W116)</f>
        <v>149</v>
      </c>
    </row>
    <row r="117" spans="1:24" s="2" customFormat="1">
      <c r="A117" s="3" t="s">
        <v>102</v>
      </c>
      <c r="B117" s="3">
        <v>45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26</v>
      </c>
      <c r="K117" s="1">
        <v>41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f>112-112</f>
        <v>0</v>
      </c>
      <c r="X117" s="3">
        <f t="shared" si="1"/>
        <v>112</v>
      </c>
    </row>
    <row r="118" spans="1:24" s="2" customFormat="1">
      <c r="A118" s="3" t="s">
        <v>103</v>
      </c>
      <c r="B118" s="3">
        <v>97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50</v>
      </c>
      <c r="K118" s="1">
        <v>33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7</v>
      </c>
      <c r="T118" s="1">
        <v>0</v>
      </c>
      <c r="U118" s="1">
        <v>0</v>
      </c>
      <c r="V118" s="1">
        <v>0</v>
      </c>
      <c r="W118" s="1">
        <f>188-187</f>
        <v>1</v>
      </c>
      <c r="X118" s="3">
        <f t="shared" si="1"/>
        <v>188</v>
      </c>
    </row>
    <row r="119" spans="1:24" s="2" customFormat="1">
      <c r="A119" s="3" t="s">
        <v>104</v>
      </c>
      <c r="B119" s="1">
        <v>121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74</v>
      </c>
      <c r="K119" s="1">
        <v>61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33</v>
      </c>
      <c r="T119" s="1">
        <v>0</v>
      </c>
      <c r="U119" s="1">
        <v>0</v>
      </c>
      <c r="V119" s="1">
        <v>0</v>
      </c>
      <c r="W119" s="1">
        <f>293-289</f>
        <v>4</v>
      </c>
      <c r="X119" s="3">
        <f t="shared" si="1"/>
        <v>293</v>
      </c>
    </row>
    <row r="120" spans="1:24" s="2" customFormat="1">
      <c r="A120" s="3" t="s">
        <v>105</v>
      </c>
      <c r="B120" s="1">
        <v>116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56</v>
      </c>
      <c r="K120" s="1">
        <v>61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9</v>
      </c>
      <c r="T120" s="1">
        <v>0</v>
      </c>
      <c r="U120" s="1">
        <v>0</v>
      </c>
      <c r="V120" s="1">
        <v>0</v>
      </c>
      <c r="W120" s="1">
        <f>245-242</f>
        <v>3</v>
      </c>
      <c r="X120" s="3">
        <f t="shared" si="1"/>
        <v>245</v>
      </c>
    </row>
    <row r="121" spans="1:24" s="2" customFormat="1">
      <c r="A121" s="3" t="s">
        <v>106</v>
      </c>
      <c r="B121" s="1">
        <v>97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55</v>
      </c>
      <c r="K121" s="1">
        <v>31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9</v>
      </c>
      <c r="T121" s="1">
        <v>0</v>
      </c>
      <c r="U121" s="1">
        <v>0</v>
      </c>
      <c r="V121" s="1">
        <v>0</v>
      </c>
      <c r="W121" s="1">
        <f>193-192</f>
        <v>1</v>
      </c>
      <c r="X121" s="3">
        <f t="shared" si="1"/>
        <v>193</v>
      </c>
    </row>
    <row r="122" spans="1:24" s="2" customFormat="1">
      <c r="A122" s="3" t="s">
        <v>43</v>
      </c>
      <c r="B122" s="3" t="s">
        <v>28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 t="s">
        <v>27</v>
      </c>
      <c r="X122" s="1" t="s">
        <v>8</v>
      </c>
    </row>
    <row r="123" spans="1:24" s="2" customFormat="1">
      <c r="A123" s="3" t="s">
        <v>107</v>
      </c>
      <c r="B123" s="3" t="s">
        <v>28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 t="s">
        <v>27</v>
      </c>
      <c r="X123" s="1" t="s">
        <v>8</v>
      </c>
    </row>
    <row r="124" spans="1:24" s="2" customFormat="1">
      <c r="A124" s="3" t="s">
        <v>108</v>
      </c>
      <c r="B124" s="1">
        <v>1136</v>
      </c>
      <c r="C124" s="1">
        <v>0</v>
      </c>
      <c r="D124" s="1">
        <v>0</v>
      </c>
      <c r="E124" s="1">
        <v>0</v>
      </c>
      <c r="F124" s="1">
        <v>0</v>
      </c>
      <c r="G124" s="1">
        <v>25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149</v>
      </c>
      <c r="N124" s="1">
        <v>0</v>
      </c>
      <c r="O124" s="1">
        <v>60</v>
      </c>
      <c r="P124" s="1">
        <v>0</v>
      </c>
      <c r="Q124" s="1">
        <v>0</v>
      </c>
      <c r="R124" s="1">
        <v>85</v>
      </c>
      <c r="S124" s="1">
        <v>0</v>
      </c>
      <c r="T124" s="1">
        <v>131</v>
      </c>
      <c r="U124" s="1">
        <v>0</v>
      </c>
      <c r="V124" s="1">
        <v>38</v>
      </c>
      <c r="W124" s="1">
        <f>1632-1624</f>
        <v>8</v>
      </c>
      <c r="X124" s="3">
        <f>SUM(B124:W124)</f>
        <v>1632</v>
      </c>
    </row>
    <row r="125" spans="1:24" s="2" customFormat="1">
      <c r="A125" s="3" t="s">
        <v>109</v>
      </c>
      <c r="B125" s="1">
        <v>689</v>
      </c>
      <c r="C125" s="1">
        <v>0</v>
      </c>
      <c r="D125" s="1">
        <v>0</v>
      </c>
      <c r="E125" s="1">
        <v>0</v>
      </c>
      <c r="F125" s="1">
        <v>0</v>
      </c>
      <c r="G125" s="1">
        <v>14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93</v>
      </c>
      <c r="N125" s="1">
        <v>0</v>
      </c>
      <c r="O125" s="1">
        <v>28</v>
      </c>
      <c r="P125" s="1">
        <v>0</v>
      </c>
      <c r="Q125" s="1">
        <v>0</v>
      </c>
      <c r="R125" s="1">
        <v>29</v>
      </c>
      <c r="S125" s="1">
        <v>0</v>
      </c>
      <c r="T125" s="1">
        <v>71</v>
      </c>
      <c r="U125" s="1">
        <v>0</v>
      </c>
      <c r="V125" s="1">
        <v>22</v>
      </c>
      <c r="W125" s="1">
        <f>949-946</f>
        <v>3</v>
      </c>
      <c r="X125" s="3">
        <f>SUM(B125:W125)</f>
        <v>949</v>
      </c>
    </row>
    <row r="126" spans="1:24" s="2" customFormat="1">
      <c r="A126" s="3" t="s">
        <v>43</v>
      </c>
      <c r="B126" s="3" t="s">
        <v>28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 t="s">
        <v>27</v>
      </c>
      <c r="X126" s="1" t="s">
        <v>8</v>
      </c>
    </row>
    <row r="127" spans="1:24" s="2" customFormat="1">
      <c r="A127" s="3" t="s">
        <v>43</v>
      </c>
      <c r="B127" s="3" t="s">
        <v>28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 t="s">
        <v>27</v>
      </c>
      <c r="X127" s="1" t="s">
        <v>8</v>
      </c>
    </row>
    <row r="128" spans="1:24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M128" s="5"/>
      <c r="N128" s="5"/>
      <c r="O128" s="5"/>
      <c r="P128" s="5"/>
      <c r="R128" s="5"/>
      <c r="S128" s="5"/>
      <c r="T128" s="5"/>
    </row>
    <row r="129" spans="1:24">
      <c r="A129" s="5"/>
    </row>
    <row r="130" spans="1:24" ht="23.25">
      <c r="A130" s="2"/>
      <c r="B130" s="2"/>
      <c r="C130" s="2"/>
      <c r="D130" s="2"/>
      <c r="E130" s="2"/>
      <c r="F130" s="2"/>
      <c r="G130" s="6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X130" s="2"/>
    </row>
    <row r="131" spans="1:2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X131" s="2"/>
    </row>
    <row r="132" spans="1:24">
      <c r="A132" s="5"/>
    </row>
    <row r="133" spans="1:24">
      <c r="A133" s="5"/>
    </row>
    <row r="134" spans="1:24">
      <c r="A134" s="5"/>
      <c r="E134" s="5"/>
      <c r="F134" s="5"/>
      <c r="G134" s="5"/>
      <c r="H134" s="5"/>
      <c r="I134" s="5"/>
      <c r="K134" s="5"/>
      <c r="M134" s="5"/>
      <c r="O134" s="5"/>
      <c r="U134" s="5"/>
    </row>
    <row r="135" spans="1:24">
      <c r="A135" s="5"/>
    </row>
    <row r="136" spans="1:24">
      <c r="A136" s="5"/>
    </row>
    <row r="137" spans="1:24">
      <c r="A137" s="5"/>
      <c r="B137" s="5"/>
      <c r="C137" s="5"/>
      <c r="D137" s="5"/>
      <c r="E137" s="5"/>
      <c r="F137" s="5"/>
      <c r="G137" s="5"/>
      <c r="H137" s="5"/>
      <c r="I137" s="5"/>
      <c r="J137" s="5"/>
      <c r="M137" s="5"/>
      <c r="O137" s="5"/>
      <c r="P137" s="5"/>
      <c r="R137" s="5"/>
      <c r="S137" s="5"/>
      <c r="T137" s="5"/>
    </row>
    <row r="138" spans="1:24">
      <c r="A138" s="5"/>
    </row>
    <row r="139" spans="1:24">
      <c r="A139" s="5"/>
    </row>
    <row r="140" spans="1:24">
      <c r="A140" s="5"/>
      <c r="B140" s="5"/>
      <c r="C140" s="5"/>
      <c r="D140" s="5"/>
      <c r="H140" s="5"/>
      <c r="I140" s="5"/>
      <c r="J140" s="5"/>
      <c r="K140" s="5"/>
      <c r="L140" s="5"/>
      <c r="N140" s="5"/>
      <c r="O140" s="5"/>
      <c r="P140" s="5"/>
      <c r="Q140" s="5"/>
      <c r="R140" s="5"/>
      <c r="T140" s="5"/>
    </row>
    <row r="141" spans="1:24">
      <c r="A141" s="5"/>
    </row>
    <row r="142" spans="1:24">
      <c r="A142" s="5"/>
    </row>
    <row r="143" spans="1:24">
      <c r="A143" s="5"/>
      <c r="B143" s="5"/>
      <c r="C143" s="5"/>
      <c r="D143" s="5"/>
      <c r="E143" s="5"/>
      <c r="F143" s="5"/>
      <c r="G143" s="5"/>
      <c r="L143" s="5"/>
      <c r="M143" s="5"/>
      <c r="N143" s="5"/>
      <c r="Q143" s="5"/>
      <c r="S143" s="5"/>
      <c r="U143" s="5"/>
    </row>
    <row r="144" spans="1:24">
      <c r="A144" s="5"/>
      <c r="B144" s="5"/>
      <c r="C144" s="5"/>
      <c r="D144" s="5"/>
      <c r="E144" s="5"/>
      <c r="F144" s="5"/>
      <c r="G144" s="5"/>
      <c r="L144" s="5"/>
      <c r="M144" s="5"/>
      <c r="N144" s="5"/>
      <c r="Q144" s="5"/>
      <c r="S144" s="5"/>
      <c r="U144" s="5"/>
    </row>
    <row r="145" spans="1:22">
      <c r="A145" s="5"/>
    </row>
    <row r="146" spans="1:22">
      <c r="A146" s="5"/>
      <c r="V146" s="7"/>
    </row>
    <row r="147" spans="1:22">
      <c r="A147" s="5"/>
    </row>
    <row r="148" spans="1:22">
      <c r="A148" s="5"/>
    </row>
  </sheetData>
  <printOptions gridLines="1"/>
  <pageMargins left="0.25" right="0.25" top="0.75" bottom="0.75" header="0.30000000000000004" footer="0.30000000000000004"/>
  <pageSetup paperSize="0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19016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MCCRORY</dc:creator>
  <cp:lastModifiedBy>Trinity County</cp:lastModifiedBy>
  <cp:revision>12</cp:revision>
  <cp:lastPrinted>2016-11-21T14:50:05Z</cp:lastPrinted>
  <dcterms:created xsi:type="dcterms:W3CDTF">2002-03-05T14:35:12Z</dcterms:created>
  <dcterms:modified xsi:type="dcterms:W3CDTF">2018-10-17T19:48:00Z</dcterms:modified>
</cp:coreProperties>
</file>